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04" windowHeight="7239" tabRatio="752"/>
  </bookViews>
  <sheets>
    <sheet name="葷食菜單" sheetId="2" r:id="rId1"/>
    <sheet name="素食菜單" sheetId="4" r:id="rId2"/>
    <sheet name="食材明細" sheetId="1" r:id="rId3"/>
    <sheet name="自我檢視1-2月" sheetId="10" r:id="rId4"/>
    <sheet name="自我檢視3月" sheetId="5" r:id="rId5"/>
  </sheets>
  <definedNames>
    <definedName name="_xlnm.Print_Area" localSheetId="2">食材明細!$A$1:$U$759</definedName>
    <definedName name="_xlnm.Print_Area" localSheetId="1">素食菜單!$A$1:$Q$35</definedName>
    <definedName name="_xlnm.Print_Area" localSheetId="0">葷食菜單!$A$1:$P$40</definedName>
  </definedNames>
  <calcPr calcId="145621"/>
</workbook>
</file>

<file path=xl/calcChain.xml><?xml version="1.0" encoding="utf-8"?>
<calcChain xmlns="http://schemas.openxmlformats.org/spreadsheetml/2006/main">
  <c r="P27" i="4" l="1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9" i="4"/>
  <c r="Q30" i="4"/>
  <c r="P8" i="4"/>
  <c r="P7" i="4"/>
  <c r="P6" i="4"/>
  <c r="P5" i="4"/>
  <c r="P4" i="4"/>
  <c r="L28" i="4"/>
  <c r="K28" i="4"/>
  <c r="J28" i="4"/>
  <c r="U737" i="1"/>
  <c r="S737" i="1"/>
  <c r="T731" i="1"/>
  <c r="T723" i="1"/>
  <c r="T737" i="1" s="1"/>
  <c r="U720" i="1"/>
  <c r="T710" i="1"/>
  <c r="T709" i="1"/>
  <c r="T708" i="1"/>
  <c r="T720" i="1" s="1"/>
  <c r="S705" i="1"/>
  <c r="S720" i="1" s="1"/>
  <c r="S704" i="1"/>
  <c r="U614" i="1"/>
  <c r="S614" i="1"/>
  <c r="T602" i="1"/>
  <c r="T600" i="1"/>
  <c r="T598" i="1"/>
  <c r="T614" i="1" s="1"/>
  <c r="U590" i="1"/>
  <c r="S590" i="1"/>
  <c r="T574" i="1"/>
  <c r="T590" i="1" s="1"/>
  <c r="U554" i="1"/>
  <c r="S541" i="1"/>
  <c r="S554" i="1" s="1"/>
  <c r="T540" i="1"/>
  <c r="T554" i="1" s="1"/>
  <c r="U532" i="1"/>
  <c r="S532" i="1"/>
  <c r="U522" i="1"/>
  <c r="T521" i="1"/>
  <c r="T520" i="1"/>
  <c r="T512" i="1"/>
  <c r="T532" i="1" s="1"/>
  <c r="T513" i="1"/>
  <c r="U508" i="1"/>
  <c r="T497" i="1"/>
  <c r="S496" i="1"/>
  <c r="T496" i="1"/>
  <c r="T508" i="1" s="1"/>
  <c r="S494" i="1"/>
  <c r="S508" i="1" s="1"/>
  <c r="T493" i="1"/>
  <c r="U489" i="1"/>
  <c r="S489" i="1"/>
  <c r="S472" i="1"/>
  <c r="T471" i="1"/>
  <c r="T489" i="1" s="1"/>
  <c r="U427" i="1"/>
  <c r="S427" i="1"/>
  <c r="U446" i="1"/>
  <c r="S446" i="1"/>
  <c r="T440" i="1"/>
  <c r="S439" i="1"/>
  <c r="S438" i="1"/>
  <c r="T437" i="1"/>
  <c r="T435" i="1"/>
  <c r="T434" i="1"/>
  <c r="T446" i="1" s="1"/>
  <c r="T413" i="1"/>
  <c r="T412" i="1"/>
  <c r="T427" i="1" s="1"/>
  <c r="U399" i="1"/>
  <c r="S399" i="1"/>
  <c r="T385" i="1"/>
  <c r="S384" i="1"/>
  <c r="T384" i="1"/>
  <c r="T399" i="1" s="1"/>
  <c r="T375" i="1"/>
  <c r="U375" i="1"/>
  <c r="S375" i="1"/>
  <c r="T361" i="1"/>
  <c r="T357" i="1"/>
  <c r="T332" i="1"/>
  <c r="U332" i="1"/>
  <c r="S324" i="1"/>
  <c r="S332" i="1" s="1"/>
  <c r="U311" i="1"/>
  <c r="S302" i="1"/>
  <c r="T294" i="1"/>
  <c r="T311" i="1" s="1"/>
  <c r="S292" i="1"/>
  <c r="S311" i="1" s="1"/>
  <c r="G292" i="1"/>
  <c r="T289" i="1"/>
  <c r="U289" i="1"/>
  <c r="S289" i="1"/>
  <c r="S275" i="1"/>
  <c r="T274" i="1"/>
  <c r="T255" i="1"/>
  <c r="U255" i="1"/>
  <c r="U263" i="1" s="1"/>
  <c r="S254" i="1"/>
  <c r="T253" i="1"/>
  <c r="S251" i="1"/>
  <c r="S263" i="1" s="1"/>
  <c r="T249" i="1"/>
  <c r="T263" i="1" s="1"/>
  <c r="U227" i="1"/>
  <c r="S227" i="1"/>
  <c r="T216" i="1"/>
  <c r="T215" i="1"/>
  <c r="T227" i="1" s="1"/>
  <c r="T190" i="1"/>
  <c r="U190" i="1"/>
  <c r="S190" i="1"/>
  <c r="T171" i="1"/>
  <c r="T164" i="1"/>
  <c r="U164" i="1"/>
  <c r="S164" i="1"/>
  <c r="T153" i="1"/>
  <c r="U120" i="1"/>
  <c r="S120" i="1"/>
  <c r="T113" i="1"/>
  <c r="T103" i="1"/>
  <c r="T120" i="1" s="1"/>
  <c r="U100" i="1"/>
  <c r="S100" i="1"/>
  <c r="T89" i="1"/>
  <c r="T83" i="1"/>
  <c r="T100" i="1" s="1"/>
  <c r="T39" i="1"/>
  <c r="U39" i="1"/>
  <c r="S39" i="1"/>
  <c r="T21" i="1"/>
  <c r="U17" i="1"/>
  <c r="S11" i="1"/>
  <c r="S17" i="1" s="1"/>
  <c r="T9" i="1"/>
  <c r="T17" i="1" s="1"/>
  <c r="T4" i="1"/>
  <c r="P28" i="4" l="1"/>
  <c r="I35" i="2" l="1"/>
  <c r="P37" i="2" l="1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4" i="2"/>
  <c r="O15" i="2"/>
  <c r="O13" i="2"/>
  <c r="O10" i="2"/>
  <c r="O11" i="2"/>
  <c r="O9" i="2"/>
  <c r="O8" i="2"/>
  <c r="O7" i="2"/>
  <c r="O6" i="2"/>
  <c r="O5" i="2"/>
  <c r="O4" i="2"/>
  <c r="L35" i="2" l="1"/>
  <c r="K35" i="2"/>
  <c r="J35" i="2"/>
  <c r="E21" i="4" l="1"/>
  <c r="E26" i="2"/>
  <c r="I6" i="4" l="1"/>
  <c r="H6" i="4"/>
  <c r="I27" i="4"/>
  <c r="H27" i="4"/>
  <c r="G27" i="4"/>
  <c r="F27" i="4"/>
  <c r="E27" i="4"/>
  <c r="D27" i="4"/>
  <c r="C27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G6" i="4"/>
  <c r="F6" i="4"/>
  <c r="E6" i="4"/>
  <c r="D6" i="4"/>
  <c r="C6" i="4"/>
  <c r="I5" i="4"/>
  <c r="H5" i="4"/>
  <c r="G5" i="4"/>
  <c r="D5" i="4"/>
  <c r="E5" i="4"/>
  <c r="F5" i="4"/>
  <c r="C5" i="4"/>
  <c r="F4" i="4"/>
  <c r="G4" i="4"/>
  <c r="H4" i="4"/>
  <c r="I4" i="4"/>
  <c r="E4" i="4"/>
  <c r="D4" i="4"/>
  <c r="C4" i="4"/>
  <c r="G34" i="2"/>
  <c r="F34" i="2"/>
  <c r="E34" i="2"/>
  <c r="D34" i="2"/>
  <c r="C34" i="2"/>
  <c r="H33" i="2"/>
  <c r="G33" i="2"/>
  <c r="F33" i="2"/>
  <c r="E33" i="2"/>
  <c r="D33" i="2"/>
  <c r="C33" i="2"/>
  <c r="A39" i="2"/>
  <c r="D39" i="2"/>
  <c r="E39" i="2"/>
  <c r="F39" i="2"/>
  <c r="A209" i="1" l="1"/>
  <c r="A228" i="1" s="1"/>
  <c r="A247" i="1" s="1"/>
  <c r="A265" i="1" s="1"/>
  <c r="A291" i="1" s="1"/>
  <c r="A313" i="1" s="1"/>
  <c r="A334" i="1" s="1"/>
  <c r="A355" i="1" s="1"/>
  <c r="A377" i="1" s="1"/>
  <c r="A401" i="1" s="1"/>
  <c r="A429" i="1" s="1"/>
  <c r="A448" i="1" s="1"/>
  <c r="A466" i="1" s="1"/>
  <c r="A491" i="1" s="1"/>
  <c r="A510" i="1" s="1"/>
  <c r="A534" i="1" s="1"/>
  <c r="A556" i="1" s="1"/>
  <c r="A572" i="1" s="1"/>
  <c r="A592" i="1" s="1"/>
  <c r="A701" i="1" s="1"/>
  <c r="A722" i="1" s="1"/>
  <c r="A739" i="1" s="1"/>
  <c r="H11" i="2"/>
  <c r="G11" i="2"/>
  <c r="F11" i="2"/>
  <c r="E11" i="2"/>
  <c r="D11" i="2"/>
  <c r="C11" i="2"/>
  <c r="H10" i="2"/>
  <c r="G10" i="2"/>
  <c r="F10" i="2"/>
  <c r="E10" i="2"/>
  <c r="D10" i="2"/>
  <c r="C10" i="2"/>
  <c r="G9" i="2"/>
  <c r="F9" i="2"/>
  <c r="E9" i="2"/>
  <c r="D9" i="2"/>
  <c r="C9" i="2"/>
  <c r="H8" i="2"/>
  <c r="G8" i="2"/>
  <c r="F8" i="2"/>
  <c r="E8" i="2"/>
  <c r="D8" i="2"/>
  <c r="C8" i="2"/>
  <c r="H7" i="2"/>
  <c r="G7" i="2"/>
  <c r="F7" i="2"/>
  <c r="E7" i="2"/>
  <c r="D7" i="2"/>
  <c r="C7" i="2"/>
  <c r="G6" i="2"/>
  <c r="F6" i="2"/>
  <c r="E6" i="2"/>
  <c r="D6" i="2"/>
  <c r="C6" i="2"/>
  <c r="H4" i="2"/>
  <c r="H5" i="2"/>
  <c r="G5" i="2"/>
  <c r="F5" i="2"/>
  <c r="E5" i="2"/>
  <c r="D5" i="2"/>
  <c r="C5" i="2"/>
  <c r="G4" i="2"/>
  <c r="F4" i="2"/>
  <c r="E4" i="2"/>
  <c r="D4" i="2"/>
  <c r="C4" i="2"/>
  <c r="M28" i="4" l="1"/>
  <c r="T208" i="1"/>
  <c r="U208" i="1"/>
  <c r="S208" i="1"/>
  <c r="O35" i="2" l="1"/>
  <c r="E24" i="4"/>
  <c r="E25" i="2"/>
  <c r="W345" i="2"/>
  <c r="I26" i="4" l="1"/>
  <c r="H26" i="4"/>
  <c r="G26" i="4"/>
  <c r="F26" i="4"/>
  <c r="E26" i="4"/>
  <c r="D26" i="4"/>
  <c r="C26" i="4"/>
  <c r="H32" i="2"/>
  <c r="G32" i="2"/>
  <c r="F32" i="2"/>
  <c r="E32" i="2"/>
  <c r="D32" i="2"/>
  <c r="C32" i="2"/>
  <c r="E30" i="2"/>
  <c r="E20" i="2"/>
  <c r="C31" i="2"/>
  <c r="E15" i="4" l="1"/>
  <c r="E18" i="2"/>
  <c r="E19" i="4"/>
  <c r="E23" i="2"/>
  <c r="C18" i="2" l="1"/>
  <c r="F25" i="4" l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I25" i="4" l="1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E25" i="4"/>
  <c r="E23" i="4"/>
  <c r="E22" i="4"/>
  <c r="E20" i="4"/>
  <c r="E17" i="4"/>
  <c r="E16" i="4"/>
  <c r="E14" i="4"/>
  <c r="E12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D12" i="4"/>
  <c r="C12" i="4"/>
  <c r="I11" i="4"/>
  <c r="H11" i="4"/>
  <c r="G11" i="4"/>
  <c r="E11" i="4"/>
  <c r="D11" i="4"/>
  <c r="C11" i="4"/>
  <c r="I10" i="4"/>
  <c r="H10" i="4"/>
  <c r="G10" i="4"/>
  <c r="D10" i="4"/>
  <c r="C10" i="4"/>
  <c r="H31" i="2"/>
  <c r="G31" i="2"/>
  <c r="F31" i="2"/>
  <c r="E31" i="2"/>
  <c r="D31" i="2"/>
  <c r="H30" i="2"/>
  <c r="G30" i="2"/>
  <c r="F30" i="2"/>
  <c r="D30" i="2"/>
  <c r="C30" i="2"/>
  <c r="G29" i="2"/>
  <c r="F29" i="2"/>
  <c r="E29" i="2"/>
  <c r="D29" i="2"/>
  <c r="C29" i="2"/>
  <c r="H28" i="2"/>
  <c r="G28" i="2"/>
  <c r="F28" i="2"/>
  <c r="E28" i="2"/>
  <c r="D28" i="2"/>
  <c r="C28" i="2"/>
  <c r="H27" i="2"/>
  <c r="G27" i="2"/>
  <c r="F27" i="2"/>
  <c r="E27" i="2"/>
  <c r="D27" i="2"/>
  <c r="C27" i="2"/>
  <c r="H26" i="2"/>
  <c r="G26" i="2"/>
  <c r="F26" i="2"/>
  <c r="D26" i="2"/>
  <c r="C26" i="2"/>
  <c r="H25" i="2"/>
  <c r="G25" i="2"/>
  <c r="F25" i="2"/>
  <c r="D25" i="2"/>
  <c r="C25" i="2"/>
  <c r="G24" i="2"/>
  <c r="F24" i="2"/>
  <c r="E24" i="2"/>
  <c r="D24" i="2"/>
  <c r="C24" i="2"/>
  <c r="H23" i="2"/>
  <c r="G23" i="2"/>
  <c r="F23" i="2"/>
  <c r="D23" i="2"/>
  <c r="C23" i="2"/>
  <c r="H22" i="2"/>
  <c r="G22" i="2"/>
  <c r="F22" i="2"/>
  <c r="D22" i="2"/>
  <c r="C22" i="2"/>
  <c r="H21" i="2"/>
  <c r="G21" i="2"/>
  <c r="F21" i="2"/>
  <c r="E21" i="2"/>
  <c r="D21" i="2"/>
  <c r="C21" i="2"/>
  <c r="H20" i="2"/>
  <c r="G20" i="2"/>
  <c r="F20" i="2"/>
  <c r="D20" i="2"/>
  <c r="C20" i="2"/>
  <c r="G19" i="2"/>
  <c r="F19" i="2"/>
  <c r="E19" i="2"/>
  <c r="D19" i="2"/>
  <c r="C19" i="2"/>
  <c r="H18" i="2"/>
  <c r="F18" i="2"/>
  <c r="G18" i="2"/>
  <c r="D18" i="2"/>
  <c r="H17" i="2"/>
  <c r="G17" i="2"/>
  <c r="F17" i="2"/>
  <c r="E17" i="2"/>
  <c r="D17" i="2"/>
  <c r="C17" i="2"/>
  <c r="H16" i="2"/>
  <c r="G16" i="2"/>
  <c r="F16" i="2"/>
  <c r="D16" i="2"/>
  <c r="C16" i="2"/>
  <c r="H15" i="2"/>
  <c r="G15" i="2"/>
  <c r="F15" i="2"/>
  <c r="E15" i="2"/>
  <c r="D15" i="2"/>
  <c r="C15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D12" i="2"/>
  <c r="C12" i="2"/>
</calcChain>
</file>

<file path=xl/sharedStrings.xml><?xml version="1.0" encoding="utf-8"?>
<sst xmlns="http://schemas.openxmlformats.org/spreadsheetml/2006/main" count="4089" uniqueCount="927">
  <si>
    <t>日期</t>
    <phoneticPr fontId="1" type="noConversion"/>
  </si>
  <si>
    <t>星期</t>
    <phoneticPr fontId="1" type="noConversion"/>
  </si>
  <si>
    <t>菜餚名稱</t>
  </si>
  <si>
    <t>菜餚名稱</t>
    <phoneticPr fontId="1" type="noConversion"/>
  </si>
  <si>
    <t>食材明細</t>
  </si>
  <si>
    <t>食材明細</t>
    <phoneticPr fontId="1" type="noConversion"/>
  </si>
  <si>
    <t>重量</t>
  </si>
  <si>
    <t>重量</t>
    <phoneticPr fontId="1" type="noConversion"/>
  </si>
  <si>
    <t>單位</t>
  </si>
  <si>
    <t>單位</t>
    <phoneticPr fontId="1" type="noConversion"/>
  </si>
  <si>
    <t>白米</t>
  </si>
  <si>
    <t>g</t>
  </si>
  <si>
    <t>有機青菜</t>
  </si>
  <si>
    <t>薑絲</t>
  </si>
  <si>
    <t>水果</t>
  </si>
  <si>
    <t>份</t>
  </si>
  <si>
    <t>蔥段</t>
  </si>
  <si>
    <t>絞蒜</t>
  </si>
  <si>
    <t>P</t>
  </si>
  <si>
    <t>薑絲</t>
    <phoneticPr fontId="1" type="noConversion"/>
  </si>
  <si>
    <t>小米飯</t>
  </si>
  <si>
    <t>小米</t>
  </si>
  <si>
    <t>薑絲</t>
    <phoneticPr fontId="1" type="noConversion"/>
  </si>
  <si>
    <t>枸杞</t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</si>
  <si>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</si>
  <si>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</si>
  <si>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</si>
  <si>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</si>
  <si>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</si>
  <si>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油豆腐</t>
  </si>
  <si>
    <t>g</t>
    <phoneticPr fontId="1" type="noConversion"/>
  </si>
  <si>
    <t>P</t>
    <phoneticPr fontId="1" type="noConversion"/>
  </si>
  <si>
    <t>水果</t>
    <phoneticPr fontId="1" type="noConversion"/>
  </si>
  <si>
    <t>二</t>
    <phoneticPr fontId="1" type="noConversion"/>
  </si>
  <si>
    <t>脆筍絲</t>
  </si>
  <si>
    <t>日期</t>
  </si>
  <si>
    <t>星期</t>
  </si>
  <si>
    <t>主食</t>
  </si>
  <si>
    <t>主菜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</si>
  <si>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</si>
  <si>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</si>
  <si>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</si>
  <si>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</si>
  <si>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</si>
  <si>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</si>
  <si>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</si>
  <si>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</si>
  <si>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</si>
  <si>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</si>
  <si>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</si>
  <si>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</si>
  <si>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</si>
  <si>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 xml:space="preserve">六  大  類  營  養  分  析   - 月 平  均 </t>
  </si>
  <si>
    <t>平均鈣量</t>
  </si>
  <si>
    <t>主菜種類(次/月)</t>
  </si>
  <si>
    <t>主菜食材特性分析(次/月)</t>
    <phoneticPr fontId="1" type="noConversion"/>
  </si>
  <si>
    <t>副菜食材分析(次/月)</t>
  </si>
  <si>
    <t>其他分析(次/月)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</si>
  <si>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</si>
  <si>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</si>
  <si>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</si>
  <si>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</si>
  <si>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</si>
  <si>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</si>
  <si>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</si>
  <si>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</si>
  <si>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</si>
  <si>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</si>
  <si>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</si>
  <si>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>蔬食日</t>
  </si>
  <si>
    <t xml:space="preserve"> 為油炸品，請適量攝取</t>
  </si>
  <si>
    <t>課輔班</t>
    <phoneticPr fontId="1" type="noConversion"/>
  </si>
  <si>
    <t>品項</t>
  </si>
  <si>
    <t>名稱</t>
  </si>
  <si>
    <t>供應頻率</t>
  </si>
  <si>
    <t>自我檢視</t>
  </si>
  <si>
    <t>備註</t>
  </si>
  <si>
    <t>鮮奶</t>
  </si>
  <si>
    <t>增加菇類供應頻率及份量</t>
  </si>
  <si>
    <t>每月開菜單自我檢視表</t>
    <phoneticPr fontId="1" type="noConversion"/>
  </si>
  <si>
    <t>水果</t>
    <phoneticPr fontId="1" type="noConversion"/>
  </si>
  <si>
    <t>0.8-1份/次</t>
  </si>
  <si>
    <t>CAS烏魚丁取代其中一次CAS水鯊魚丁</t>
    <phoneticPr fontId="1" type="noConversion"/>
  </si>
  <si>
    <t>1次/月</t>
  </si>
  <si>
    <t>CAS青菜</t>
  </si>
  <si>
    <t>1次/週三</t>
    <phoneticPr fontId="1" type="noConversion"/>
  </si>
  <si>
    <t>CAS豬肉</t>
  </si>
  <si>
    <t>約175公克/週</t>
  </si>
  <si>
    <t>CAS雞胸丁</t>
  </si>
  <si>
    <t>約60公克/週</t>
    <phoneticPr fontId="1" type="noConversion"/>
  </si>
  <si>
    <t>CAS骨腿丁</t>
  </si>
  <si>
    <t xml:space="preserve"> 約30公克/週</t>
    <phoneticPr fontId="1" type="noConversion"/>
  </si>
  <si>
    <t>CAS水鯊魚片</t>
  </si>
  <si>
    <t>75公克/月</t>
  </si>
  <si>
    <t>CAS盒蛋、液蛋</t>
  </si>
  <si>
    <t>7公克/天</t>
  </si>
  <si>
    <t>1次/2週</t>
  </si>
  <si>
    <t>75公克</t>
  </si>
  <si>
    <t>CAS雞腿</t>
  </si>
  <si>
    <t>120公克</t>
  </si>
  <si>
    <t>供應頻率：4次/週</t>
  </si>
  <si>
    <t>供應份量：5公克</t>
  </si>
  <si>
    <t>20公克/週</t>
  </si>
  <si>
    <r>
      <t>優先使用</t>
    </r>
    <r>
      <rPr>
        <b/>
        <u/>
        <sz val="12"/>
        <color theme="1"/>
        <rFont val="新細明體"/>
        <family val="1"/>
        <charset val="136"/>
        <scheme val="minor"/>
      </rPr>
      <t>QR-Code水果及國產水果</t>
    </r>
  </si>
  <si>
    <r>
      <t>虱目魚柳(鮭鯊片)</t>
    </r>
    <r>
      <rPr>
        <b/>
        <sz val="12"/>
        <color theme="1"/>
        <rFont val="新細明體"/>
        <family val="1"/>
        <charset val="136"/>
        <scheme val="minor"/>
      </rPr>
      <t>或等值魚種(Qr-code)(1次/每月)</t>
    </r>
    <phoneticPr fontId="1" type="noConversion"/>
  </si>
  <si>
    <r>
      <t>秋鮭片</t>
    </r>
    <r>
      <rPr>
        <b/>
        <sz val="12"/>
        <color theme="1"/>
        <rFont val="新細明體"/>
        <family val="1"/>
        <charset val="136"/>
        <scheme val="minor"/>
      </rPr>
      <t>或等值魚種(1次/每2月)</t>
    </r>
    <phoneticPr fontId="1" type="noConversion"/>
  </si>
  <si>
    <r>
      <t>CAS冷凍生鮮豬大排</t>
    </r>
    <r>
      <rPr>
        <b/>
        <sz val="12"/>
        <color theme="1"/>
        <rFont val="新細明體"/>
        <family val="1"/>
        <charset val="136"/>
        <scheme val="minor"/>
      </rPr>
      <t>取代</t>
    </r>
    <r>
      <rPr>
        <b/>
        <u/>
        <sz val="12"/>
        <color theme="1"/>
        <rFont val="新細明體"/>
        <family val="1"/>
        <charset val="136"/>
        <scheme val="minor"/>
      </rPr>
      <t>調理豬大排</t>
    </r>
  </si>
  <si>
    <r>
      <t>原型食材</t>
    </r>
    <r>
      <rPr>
        <b/>
        <sz val="12"/>
        <color theme="1"/>
        <rFont val="新細明體"/>
        <family val="1"/>
        <charset val="136"/>
        <scheme val="minor"/>
      </rPr>
      <t>(例如：烤地瓜)取代</t>
    </r>
    <r>
      <rPr>
        <b/>
        <u/>
        <sz val="12"/>
        <color theme="1"/>
        <rFont val="新細明體"/>
        <family val="1"/>
        <charset val="136"/>
        <scheme val="minor"/>
      </rPr>
      <t>調理加工品</t>
    </r>
    <r>
      <rPr>
        <b/>
        <sz val="12"/>
        <color theme="1"/>
        <rFont val="新細明體"/>
        <family val="1"/>
        <charset val="136"/>
        <scheme val="minor"/>
      </rPr>
      <t>(例如:CAS饅頭)</t>
    </r>
  </si>
  <si>
    <t>V</t>
    <phoneticPr fontId="1" type="noConversion"/>
  </si>
  <si>
    <t>V </t>
    <phoneticPr fontId="1" type="noConversion"/>
  </si>
  <si>
    <t>填表人：邱佳慧</t>
    <phoneticPr fontId="1" type="noConversion"/>
  </si>
  <si>
    <t>g</t>
    <phoneticPr fontId="1" type="noConversion"/>
  </si>
  <si>
    <t>豬</t>
    <phoneticPr fontId="1" type="noConversion"/>
  </si>
  <si>
    <t>魚</t>
    <phoneticPr fontId="1" type="noConversion"/>
  </si>
  <si>
    <t>雞</t>
    <phoneticPr fontId="1" type="noConversion"/>
  </si>
  <si>
    <t>有機白飯</t>
    <phoneticPr fontId="1" type="noConversion"/>
  </si>
  <si>
    <t>有機白飯</t>
    <phoneticPr fontId="1" type="noConversion"/>
  </si>
  <si>
    <t>有機白米</t>
    <phoneticPr fontId="1" type="noConversion"/>
  </si>
  <si>
    <t>生豆包</t>
  </si>
  <si>
    <t>有機白米</t>
    <phoneticPr fontId="1" type="noConversion"/>
  </si>
  <si>
    <t>紅蔥末</t>
  </si>
  <si>
    <t>彩繪冬瓜</t>
  </si>
  <si>
    <t>主食</t>
    <phoneticPr fontId="1" type="noConversion"/>
  </si>
  <si>
    <t>副菜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</si>
  <si>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</si>
  <si>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</si>
  <si>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</si>
  <si>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</si>
  <si>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</si>
  <si>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</si>
  <si>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百頁豆腐</t>
  </si>
  <si>
    <t>蔥花</t>
  </si>
  <si>
    <t>芹菜末</t>
  </si>
  <si>
    <t>熟白芝麻</t>
  </si>
  <si>
    <t>燕麥飯</t>
  </si>
  <si>
    <t>燕麥粒</t>
  </si>
  <si>
    <t>g</t>
    <phoneticPr fontId="1" type="noConversion"/>
  </si>
  <si>
    <t>薑絲</t>
    <phoneticPr fontId="1" type="noConversion"/>
  </si>
  <si>
    <t>西谷米</t>
  </si>
  <si>
    <t>椰漿</t>
  </si>
  <si>
    <t>有機白飯</t>
  </si>
  <si>
    <t>有機白米</t>
  </si>
  <si>
    <t>薑片</t>
  </si>
  <si>
    <t>芙蓉豆包</t>
  </si>
  <si>
    <t>四方干丁</t>
  </si>
  <si>
    <t>薑絲</t>
    <phoneticPr fontId="1" type="noConversion"/>
  </si>
  <si>
    <t>味噌海芽湯</t>
  </si>
  <si>
    <t>蒜片</t>
  </si>
  <si>
    <t>三杯干丁</t>
  </si>
  <si>
    <t>雜糧飯</t>
  </si>
  <si>
    <t>麥片飯</t>
  </si>
  <si>
    <t>麥片</t>
  </si>
  <si>
    <t>蛋</t>
    <phoneticPr fontId="1" type="noConversion"/>
  </si>
  <si>
    <t>雙色起絲</t>
  </si>
  <si>
    <t>有機米</t>
    <phoneticPr fontId="1" type="noConversion"/>
  </si>
  <si>
    <t>星期二為教育局提供有機米</t>
    <phoneticPr fontId="1" type="noConversion"/>
  </si>
  <si>
    <t>椰漿咖哩什錦</t>
  </si>
  <si>
    <t>蜜汁鮑菇</t>
    <phoneticPr fontId="1" type="noConversion"/>
  </si>
  <si>
    <t>水果類
(份)</t>
    <phoneticPr fontId="1" type="noConversion"/>
  </si>
  <si>
    <t>油脂類
(份)</t>
    <phoneticPr fontId="1" type="noConversion"/>
  </si>
  <si>
    <t>g</t>
    <phoneticPr fontId="1" type="noConversion"/>
  </si>
  <si>
    <t>1次/週</t>
    <phoneticPr fontId="1" type="noConversion"/>
  </si>
  <si>
    <t>照燒素干貝</t>
  </si>
  <si>
    <t>白芝麻</t>
  </si>
  <si>
    <t>薑燒南瓜</t>
  </si>
  <si>
    <t>凍豆腐</t>
  </si>
  <si>
    <t>上海菜飯</t>
  </si>
  <si>
    <t>榨菜粉絲湯</t>
  </si>
  <si>
    <t>榨菜絲</t>
  </si>
  <si>
    <t>海帶結</t>
  </si>
  <si>
    <t>燕麥飯</t>
    <phoneticPr fontId="1" type="noConversion"/>
  </si>
  <si>
    <t>海茸切</t>
  </si>
  <si>
    <t>塔香海茸</t>
    <phoneticPr fontId="1" type="noConversion"/>
  </si>
  <si>
    <t>大滷湯</t>
    <phoneticPr fontId="1" type="noConversion"/>
  </si>
  <si>
    <t>肉骨茶湯</t>
  </si>
  <si>
    <t>肉骨茶包</t>
  </si>
  <si>
    <t>胚芽飯</t>
  </si>
  <si>
    <t>有機青菜切</t>
  </si>
  <si>
    <t>紫米甜湯</t>
  </si>
  <si>
    <t>塔香三杯肉片</t>
  </si>
  <si>
    <t>黃瓜燴什錦</t>
  </si>
  <si>
    <t>麵腸切丁</t>
  </si>
  <si>
    <t>薑末</t>
  </si>
  <si>
    <t>關東煮</t>
  </si>
  <si>
    <t>五味雞丁</t>
  </si>
  <si>
    <t>麵筋白菜</t>
  </si>
  <si>
    <t>香酥虱目魚柳</t>
  </si>
  <si>
    <t>什錦寬粉</t>
  </si>
  <si>
    <t>寬冬粉</t>
  </si>
  <si>
    <t>芹菜段</t>
  </si>
  <si>
    <t>白玉大骨湯</t>
  </si>
  <si>
    <t>蔬菜蛋炒麵</t>
  </si>
  <si>
    <t>香烤地瓜</t>
  </si>
  <si>
    <t>冬菜粉絲湯</t>
  </si>
  <si>
    <t>地瓜飯</t>
  </si>
  <si>
    <t>咖哩時蔬洋芋</t>
  </si>
  <si>
    <t>柚香雞腿</t>
  </si>
  <si>
    <t>糙米飯</t>
  </si>
  <si>
    <t>京醬肉柳</t>
  </si>
  <si>
    <t>南瓜燴蛋</t>
  </si>
  <si>
    <t>海苔絲</t>
  </si>
  <si>
    <t>西魯肉</t>
  </si>
  <si>
    <t>芋頭西米露</t>
  </si>
  <si>
    <t>南洋咖哩菇菇雞</t>
  </si>
  <si>
    <t>蒜香高麗菜</t>
  </si>
  <si>
    <t>紫菜湯</t>
  </si>
  <si>
    <t>香菇肉燥</t>
  </si>
  <si>
    <t>乾香菇絲</t>
  </si>
  <si>
    <t>玉米蒸蛋</t>
  </si>
  <si>
    <t>歐式匈牙利燉肉</t>
  </si>
  <si>
    <t>沙茶粉絲煲</t>
  </si>
  <si>
    <t>奶香蛋豆腐</t>
  </si>
  <si>
    <t>泡菜燒雞</t>
  </si>
  <si>
    <t>銀耳枸杞湯</t>
  </si>
  <si>
    <t>白木耳</t>
  </si>
  <si>
    <t>蕃茄義大利麵</t>
  </si>
  <si>
    <t>義式肉醬燴魚</t>
  </si>
  <si>
    <t>古早味排骨</t>
  </si>
  <si>
    <t>五香滷味</t>
  </si>
  <si>
    <t>五香滷味</t>
    <phoneticPr fontId="1" type="noConversion"/>
  </si>
  <si>
    <t>鄉村風蔬菜湯</t>
  </si>
  <si>
    <t>鄉村風蔬菜湯</t>
    <phoneticPr fontId="1" type="noConversion"/>
  </si>
  <si>
    <t>糙米飯</t>
    <phoneticPr fontId="1" type="noConversion"/>
  </si>
  <si>
    <t>豆干片</t>
    <phoneticPr fontId="1" type="noConversion"/>
  </si>
  <si>
    <t>醬爆芝麻干片</t>
    <phoneticPr fontId="1" type="noConversion"/>
  </si>
  <si>
    <t>黑糯米</t>
    <phoneticPr fontId="1" type="noConversion"/>
  </si>
  <si>
    <t>塔香三杯麵腸</t>
    <phoneticPr fontId="1" type="noConversion"/>
  </si>
  <si>
    <t>麵腸</t>
    <phoneticPr fontId="1" type="noConversion"/>
  </si>
  <si>
    <t>野菜天婦羅</t>
  </si>
  <si>
    <t>油豆腐丁</t>
    <phoneticPr fontId="1" type="noConversion"/>
  </si>
  <si>
    <t>白玉蔬菜湯</t>
    <phoneticPr fontId="1" type="noConversion"/>
  </si>
  <si>
    <t>雙薯干丁</t>
  </si>
  <si>
    <t>素羅漢齋</t>
  </si>
  <si>
    <t>香菇素肉燥</t>
    <phoneticPr fontId="1" type="noConversion"/>
  </si>
  <si>
    <t>麵腸丁</t>
    <phoneticPr fontId="1" type="noConversion"/>
  </si>
  <si>
    <t>歐式匈牙利燉油腐</t>
    <phoneticPr fontId="1" type="noConversion"/>
  </si>
  <si>
    <t>副菜一</t>
    <phoneticPr fontId="1" type="noConversion"/>
  </si>
  <si>
    <t>副菜二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</si>
  <si>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</si>
  <si>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</si>
  <si>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</si>
  <si>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</si>
  <si>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主菜食材特性分析(次/月)</t>
    <phoneticPr fontId="1" type="noConversion"/>
  </si>
  <si>
    <t>雞肉</t>
    <phoneticPr fontId="1" type="noConversion"/>
  </si>
  <si>
    <t>番茄炒蛋</t>
    <phoneticPr fontId="1" type="noConversion"/>
  </si>
  <si>
    <t>唐揚豆腐</t>
    <phoneticPr fontId="1" type="noConversion"/>
  </si>
  <si>
    <t>海苔絲</t>
    <phoneticPr fontId="1" type="noConversion"/>
  </si>
  <si>
    <t>榨菜絲炒白花椰</t>
    <phoneticPr fontId="1" type="noConversion"/>
  </si>
  <si>
    <t>榨菜絲</t>
    <phoneticPr fontId="1" type="noConversion"/>
  </si>
  <si>
    <t>g</t>
    <phoneticPr fontId="1" type="noConversion"/>
  </si>
  <si>
    <t>味噌</t>
    <phoneticPr fontId="1" type="noConversion"/>
  </si>
  <si>
    <t>薑絲</t>
    <phoneticPr fontId="1" type="noConversion"/>
  </si>
  <si>
    <t>板豆腐</t>
    <phoneticPr fontId="1" type="noConversion"/>
  </si>
  <si>
    <t>腐皮扁蒲</t>
  </si>
  <si>
    <t>薑片</t>
    <phoneticPr fontId="1" type="noConversion"/>
  </si>
  <si>
    <t>碎干丁非基改</t>
  </si>
  <si>
    <t>小干四丁非基改</t>
  </si>
  <si>
    <t>薄豆腐絲非基改</t>
  </si>
  <si>
    <t>糙米本產</t>
  </si>
  <si>
    <t>糯米圓</t>
  </si>
  <si>
    <t>豆干切片非基改</t>
  </si>
  <si>
    <t>海帶芽乾</t>
  </si>
  <si>
    <t>小豆干丁非基改</t>
  </si>
  <si>
    <t>油豆腐丁非基改</t>
  </si>
  <si>
    <t>油麵(白)熟小</t>
  </si>
  <si>
    <t>豆捲(角螺)非基改</t>
  </si>
  <si>
    <t>奶粉OAK</t>
  </si>
  <si>
    <t>薄豆腐大丁非基改</t>
  </si>
  <si>
    <t>韓國泡菜素</t>
  </si>
  <si>
    <t>素雞切片非基改</t>
  </si>
  <si>
    <t>冬粉細</t>
    <phoneticPr fontId="1" type="noConversion"/>
  </si>
  <si>
    <t>春捲皮-小</t>
  </si>
  <si>
    <t>白干絲</t>
  </si>
  <si>
    <t>薑末</t>
    <phoneticPr fontId="1" type="noConversion"/>
  </si>
  <si>
    <t>醬燒菇菇滷蛋</t>
    <phoneticPr fontId="1" type="noConversion"/>
  </si>
  <si>
    <t>香菇雞湯</t>
    <phoneticPr fontId="1" type="noConversion"/>
  </si>
  <si>
    <t>羅宋湯</t>
  </si>
  <si>
    <t>羅宋湯</t>
    <phoneticPr fontId="1" type="noConversion"/>
  </si>
  <si>
    <t>玉米濃湯</t>
  </si>
  <si>
    <t>小薏仁</t>
  </si>
  <si>
    <t>紫米</t>
  </si>
  <si>
    <t>南洋咖哩菇菇素雞</t>
  </si>
  <si>
    <t>素雞</t>
  </si>
  <si>
    <t>抱蛋蘿蔔糕</t>
  </si>
  <si>
    <t>蘿蔔糕</t>
  </si>
  <si>
    <t>紫菜無沙</t>
  </si>
  <si>
    <t>韓式拌飯</t>
  </si>
  <si>
    <t>西魯豆包絲</t>
  </si>
  <si>
    <t>豆包絲</t>
  </si>
  <si>
    <t>糖醋素雞</t>
  </si>
  <si>
    <t>鳳梨罐頭</t>
  </si>
  <si>
    <t>**</t>
    <phoneticPr fontId="1" type="noConversion"/>
  </si>
  <si>
    <t>香炒高麗菜</t>
    <phoneticPr fontId="1" type="noConversion"/>
  </si>
  <si>
    <t>豆魚蛋肉類</t>
    <phoneticPr fontId="1" type="noConversion"/>
  </si>
  <si>
    <t/>
  </si>
  <si>
    <t>星期二為教育局提供有機青菜
星期四為教育局提供有機青菜</t>
    <phoneticPr fontId="1" type="noConversion"/>
  </si>
  <si>
    <t>4次/週(一、二、四、五)</t>
    <phoneticPr fontId="1" type="noConversion"/>
  </si>
  <si>
    <t>星期二為教育局提供有機青菜</t>
    <phoneticPr fontId="1" type="noConversion"/>
  </si>
  <si>
    <t>水果/
鮮奶</t>
    <phoneticPr fontId="1" type="noConversion"/>
  </si>
  <si>
    <t>乳品類(份)</t>
    <phoneticPr fontId="1" type="noConversion"/>
  </si>
  <si>
    <t>有機青菜</t>
    <phoneticPr fontId="1" type="noConversion"/>
  </si>
  <si>
    <t>5次/週
(一、二、三、四、五)</t>
    <phoneticPr fontId="1" type="noConversion"/>
  </si>
  <si>
    <t>二</t>
    <phoneticPr fontId="1" type="noConversion"/>
  </si>
  <si>
    <t>二</t>
  </si>
  <si>
    <t>紅藜荷葉粉蒸肉</t>
  </si>
  <si>
    <t>玉米肉茸</t>
  </si>
  <si>
    <t>地瓜山粉圓湯</t>
  </si>
  <si>
    <t>三</t>
  </si>
  <si>
    <t>花瓜雞</t>
  </si>
  <si>
    <t>海帶芽炒蛋</t>
  </si>
  <si>
    <t>酸辣湯</t>
  </si>
  <si>
    <t>課輔班</t>
  </si>
  <si>
    <t>有機白米</t>
    <phoneticPr fontId="1" type="noConversion"/>
  </si>
  <si>
    <t>紅藜荷葉粉蒸素肉</t>
    <phoneticPr fontId="1" type="noConversion"/>
  </si>
  <si>
    <t>薄豆腐小丁</t>
    <phoneticPr fontId="1" type="noConversion"/>
  </si>
  <si>
    <t>海結燒豆干</t>
    <phoneticPr fontId="1" type="noConversion"/>
  </si>
  <si>
    <t>大溪黑豆干片</t>
    <phoneticPr fontId="1" type="noConversion"/>
  </si>
  <si>
    <t>海帶結</t>
    <phoneticPr fontId="1" type="noConversion"/>
  </si>
  <si>
    <t>紅藜麥</t>
  </si>
  <si>
    <t>蒸肉粉(素食可用)</t>
    <phoneticPr fontId="1" type="noConversion"/>
  </si>
  <si>
    <t>山粉圓</t>
  </si>
  <si>
    <t>薏仁飯</t>
    <phoneticPr fontId="1" type="noConversion"/>
  </si>
  <si>
    <t>花瓜條</t>
  </si>
  <si>
    <t>海帶芽-乾</t>
  </si>
  <si>
    <t>薄豆腐絲-非基改</t>
  </si>
  <si>
    <t>六</t>
    <phoneticPr fontId="1" type="noConversion"/>
  </si>
  <si>
    <t>翡翠扁蒲</t>
  </si>
  <si>
    <t>芹香黃瓜湯</t>
  </si>
  <si>
    <t>蔥爆肉柳</t>
  </si>
  <si>
    <t>青菜豆腐湯</t>
  </si>
  <si>
    <t>公糧米</t>
  </si>
  <si>
    <t>金沙鮑菇</t>
    <phoneticPr fontId="1" type="noConversion"/>
  </si>
  <si>
    <t>鹹蛋</t>
    <phoneticPr fontId="1" type="noConversion"/>
  </si>
  <si>
    <t>1/4豆干丁</t>
    <phoneticPr fontId="1" type="noConversion"/>
  </si>
  <si>
    <t>g</t>
    <phoneticPr fontId="1" type="noConversion"/>
  </si>
  <si>
    <t>巴西里碎</t>
    <phoneticPr fontId="1" type="noConversion"/>
  </si>
  <si>
    <t>海帶絲切</t>
  </si>
  <si>
    <t>薑絲</t>
    <phoneticPr fontId="1" type="noConversion"/>
  </si>
  <si>
    <t>日式烏龍麵</t>
  </si>
  <si>
    <t>雙薯燉肉</t>
  </si>
  <si>
    <t>黃瓜麵輪</t>
  </si>
  <si>
    <t>鹹水雞</t>
  </si>
  <si>
    <t>鮪魚海芽拌時蔬</t>
  </si>
  <si>
    <t>番茄蛋花湯</t>
  </si>
  <si>
    <t>梅汁菇菇雞</t>
  </si>
  <si>
    <t>香菇蒸蛋</t>
  </si>
  <si>
    <t>一</t>
    <phoneticPr fontId="1" type="noConversion"/>
  </si>
  <si>
    <t>有機白飯</t>
    <phoneticPr fontId="1" type="noConversion"/>
  </si>
  <si>
    <t>有機白米</t>
    <phoneticPr fontId="1" type="noConversion"/>
  </si>
  <si>
    <t>雙薯干丁</t>
    <phoneticPr fontId="1" type="noConversion"/>
  </si>
  <si>
    <t>四方干丁</t>
    <phoneticPr fontId="1" type="noConversion"/>
  </si>
  <si>
    <t>油豆腐</t>
    <phoneticPr fontId="1" type="noConversion"/>
  </si>
  <si>
    <t>麵輪-薄小</t>
  </si>
  <si>
    <t>薑絲</t>
    <phoneticPr fontId="1" type="noConversion"/>
  </si>
  <si>
    <t>燕麥飯</t>
    <phoneticPr fontId="1" type="noConversion"/>
  </si>
  <si>
    <t>遠洋三明治鮪魚罐頭</t>
  </si>
  <si>
    <t>胚芽飯</t>
    <phoneticPr fontId="1" type="noConversion"/>
  </si>
  <si>
    <t>白米</t>
    <phoneticPr fontId="1" type="noConversion"/>
  </si>
  <si>
    <t>胚芽飯</t>
    <phoneticPr fontId="1" type="noConversion"/>
  </si>
  <si>
    <t>胚芽</t>
    <phoneticPr fontId="1" type="noConversion"/>
  </si>
  <si>
    <t>蔬菜餅</t>
    <phoneticPr fontId="1" type="noConversion"/>
  </si>
  <si>
    <t>麵腸片</t>
  </si>
  <si>
    <t>五</t>
    <phoneticPr fontId="1" type="noConversion"/>
  </si>
  <si>
    <t>小薏仁</t>
    <phoneticPr fontId="1" type="noConversion"/>
  </si>
  <si>
    <t>糙米-本產</t>
  </si>
  <si>
    <t>紫米</t>
    <phoneticPr fontId="1" type="noConversion"/>
  </si>
  <si>
    <t>梅汁素雞</t>
    <phoneticPr fontId="1" type="noConversion"/>
  </si>
  <si>
    <t>素雞</t>
    <phoneticPr fontId="1" type="noConversion"/>
  </si>
  <si>
    <t>紫蘇梅</t>
    <phoneticPr fontId="1" type="noConversion"/>
  </si>
  <si>
    <t>白菜滷</t>
    <phoneticPr fontId="1" type="noConversion"/>
  </si>
  <si>
    <t>客家小炒</t>
  </si>
  <si>
    <t>豬</t>
    <phoneticPr fontId="1" type="noConversion"/>
  </si>
  <si>
    <t>雞</t>
    <phoneticPr fontId="1" type="noConversion"/>
  </si>
  <si>
    <t>六</t>
    <phoneticPr fontId="1" type="noConversion"/>
  </si>
  <si>
    <t>小米飯</t>
    <phoneticPr fontId="1" type="noConversion"/>
  </si>
  <si>
    <t>小米</t>
    <phoneticPr fontId="1" type="noConversion"/>
  </si>
  <si>
    <t>小米飯</t>
    <phoneticPr fontId="1" type="noConversion"/>
  </si>
  <si>
    <t>金菇海絲</t>
    <phoneticPr fontId="1" type="noConversion"/>
  </si>
  <si>
    <t>烏龍麵</t>
  </si>
  <si>
    <t>豆干片</t>
  </si>
  <si>
    <t>螺絲麵</t>
  </si>
  <si>
    <t>小豆干丁</t>
  </si>
  <si>
    <t>咖哩素肚</t>
  </si>
  <si>
    <t>素肚片</t>
  </si>
  <si>
    <t>鴨蛋</t>
  </si>
  <si>
    <t>皮蛋</t>
  </si>
  <si>
    <t>高昇豬排</t>
  </si>
  <si>
    <t>蒜泥白肉</t>
  </si>
  <si>
    <t>沙茶素雞</t>
  </si>
  <si>
    <t>蒜泥</t>
  </si>
  <si>
    <t>奶粉</t>
  </si>
  <si>
    <t>唐揚雞</t>
  </si>
  <si>
    <t>照燒雞</t>
  </si>
  <si>
    <t>**</t>
    <phoneticPr fontId="1" type="noConversion"/>
  </si>
  <si>
    <t>芝麻包</t>
  </si>
  <si>
    <t>芝麻包</t>
    <phoneticPr fontId="1" type="noConversion"/>
  </si>
  <si>
    <t>豬</t>
    <phoneticPr fontId="1" type="noConversion"/>
  </si>
  <si>
    <t>魚</t>
    <phoneticPr fontId="1" type="noConversion"/>
  </si>
  <si>
    <t>**</t>
    <phoneticPr fontId="1" type="noConversion"/>
  </si>
  <si>
    <t>烤蜜地瓜</t>
  </si>
  <si>
    <t>烤蜜地瓜</t>
    <phoneticPr fontId="1" type="noConversion"/>
  </si>
  <si>
    <t>冬菜(桶裝)-純素</t>
  </si>
  <si>
    <t>冬粉-細</t>
  </si>
  <si>
    <t>銀羅鮮菇湯</t>
  </si>
  <si>
    <t>蒲燒鯛</t>
  </si>
  <si>
    <t>蒲燒鯛魚腹</t>
  </si>
  <si>
    <t>地瓜番茄和風烘蛋</t>
  </si>
  <si>
    <t>巴西里碎</t>
  </si>
  <si>
    <t>素雞切片-非基改</t>
  </si>
  <si>
    <t>g</t>
    <phoneticPr fontId="1" type="noConversion"/>
  </si>
  <si>
    <t>大阪燒</t>
  </si>
  <si>
    <t>海苔粉-細</t>
  </si>
  <si>
    <t>親子丼</t>
  </si>
  <si>
    <t>香椿豆包</t>
  </si>
  <si>
    <t>生豆包不切-非基改</t>
  </si>
  <si>
    <t>野菇焗烤</t>
  </si>
  <si>
    <t>素肚切片</t>
  </si>
  <si>
    <t>雙色乳酪絲</t>
  </si>
  <si>
    <t>鐵板肉柳</t>
  </si>
  <si>
    <t>回鍋干片</t>
  </si>
  <si>
    <t>豆干切片-非基改</t>
  </si>
  <si>
    <t>焗烤時蔬</t>
  </si>
  <si>
    <t>麻油雞</t>
  </si>
  <si>
    <t>冬瓜雞湯</t>
  </si>
  <si>
    <t>冬瓜薑絲湯</t>
    <phoneticPr fontId="1" type="noConversion"/>
  </si>
  <si>
    <t>玉米鮮味湯</t>
  </si>
  <si>
    <t>枸杞山藥湯</t>
  </si>
  <si>
    <t>紅棗</t>
  </si>
  <si>
    <t>玉米干丁</t>
    <phoneticPr fontId="1" type="noConversion"/>
  </si>
  <si>
    <t>小豆干丁</t>
    <phoneticPr fontId="1" type="noConversion"/>
  </si>
  <si>
    <t>紅絲海帶湯</t>
  </si>
  <si>
    <t>黃豆海結湯</t>
  </si>
  <si>
    <t>黃豆(非基改)</t>
  </si>
  <si>
    <t>味噌豆腐湯</t>
  </si>
  <si>
    <t>味噌非基改</t>
    <phoneticPr fontId="1" type="noConversion"/>
  </si>
  <si>
    <t>素菜春捲</t>
  </si>
  <si>
    <t>塔香茄子</t>
  </si>
  <si>
    <t>豆包絲</t>
    <phoneticPr fontId="1" type="noConversion"/>
  </si>
  <si>
    <t>泡菜燒油腐</t>
    <phoneticPr fontId="1" type="noConversion"/>
  </si>
  <si>
    <t>油豆腐丁</t>
    <phoneticPr fontId="1" type="noConversion"/>
  </si>
  <si>
    <t>百頁豆腐</t>
    <phoneticPr fontId="1" type="noConversion"/>
  </si>
  <si>
    <t>香椿素雞</t>
    <phoneticPr fontId="1" type="noConversion"/>
  </si>
  <si>
    <t>小番茄</t>
    <phoneticPr fontId="1" type="noConversion"/>
  </si>
  <si>
    <t>地瓜飯</t>
    <phoneticPr fontId="1" type="noConversion"/>
  </si>
  <si>
    <t>韓式年糕條</t>
  </si>
  <si>
    <t>麻油凍豆腐</t>
    <phoneticPr fontId="1" type="noConversion"/>
  </si>
  <si>
    <t>凍豆腐</t>
    <phoneticPr fontId="1" type="noConversion"/>
  </si>
  <si>
    <t>南瓜煎餅</t>
    <phoneticPr fontId="1" type="noConversion"/>
  </si>
  <si>
    <t>番茄豆腐湯</t>
  </si>
  <si>
    <t>什錦油腐</t>
    <phoneticPr fontId="1" type="noConversion"/>
  </si>
  <si>
    <t>供應月份：110年3月</t>
    <phoneticPr fontId="1" type="noConversion"/>
  </si>
  <si>
    <t>每月開菜單自我檢視表</t>
    <phoneticPr fontId="1" type="noConversion"/>
  </si>
  <si>
    <t>V</t>
    <phoneticPr fontId="1" type="noConversion"/>
  </si>
  <si>
    <t>CAS烏魚取代其中一次CAS水鯊魚</t>
    <phoneticPr fontId="1" type="noConversion"/>
  </si>
  <si>
    <t>有機米</t>
    <phoneticPr fontId="1" type="noConversion"/>
  </si>
  <si>
    <t>1次/週</t>
    <phoneticPr fontId="1" type="noConversion"/>
  </si>
  <si>
    <t>星期二為教育局提供有機米</t>
    <phoneticPr fontId="1" type="noConversion"/>
  </si>
  <si>
    <t>有機青菜</t>
    <phoneticPr fontId="1" type="noConversion"/>
  </si>
  <si>
    <t>4次/週(一、二、四、五)</t>
    <phoneticPr fontId="1" type="noConversion"/>
  </si>
  <si>
    <t>星期二為教育局提供有機青菜</t>
    <phoneticPr fontId="1" type="noConversion"/>
  </si>
  <si>
    <t>5次/週(一、二、三、四、五)</t>
    <phoneticPr fontId="1" type="noConversion"/>
  </si>
  <si>
    <t>星期二為教育局提供有機青菜
星期四為教育局提供有機青菜</t>
    <phoneticPr fontId="1" type="noConversion"/>
  </si>
  <si>
    <t>CAS青菜</t>
    <phoneticPr fontId="1" type="noConversion"/>
  </si>
  <si>
    <t>供應月份：110年01-02月</t>
    <phoneticPr fontId="1" type="noConversion"/>
  </si>
  <si>
    <t>1/11 ; 2/22</t>
    <phoneticPr fontId="1" type="noConversion"/>
  </si>
  <si>
    <t>158公克/月(平均40公克/週)</t>
    <phoneticPr fontId="1" type="noConversion"/>
  </si>
  <si>
    <t>165g/月(平均7.85公克/天)</t>
    <phoneticPr fontId="1" type="noConversion"/>
  </si>
  <si>
    <t>3/12;3/26</t>
    <phoneticPr fontId="1" type="noConversion"/>
  </si>
  <si>
    <t>273公克(平均12.4g/天)</t>
    <phoneticPr fontId="1" type="noConversion"/>
  </si>
  <si>
    <t>143公克(平均32公克/週)</t>
    <phoneticPr fontId="1" type="noConversion"/>
  </si>
  <si>
    <t>海芽蛋拌時蔬</t>
    <phoneticPr fontId="1" type="noConversion"/>
  </si>
  <si>
    <t>南瓜燴什錦</t>
  </si>
  <si>
    <t>TAP去皮南瓜大丁</t>
  </si>
  <si>
    <t>CAS馬鈴薯中丁</t>
  </si>
  <si>
    <t>薄豆腐大丁-非基改</t>
  </si>
  <si>
    <t>香菇絲Q</t>
  </si>
  <si>
    <t>什錦冬瓜</t>
    <phoneticPr fontId="1" type="noConversion"/>
  </si>
  <si>
    <t>泡菜</t>
  </si>
  <si>
    <t>CAS紅蘿蔔絲</t>
    <phoneticPr fontId="1" type="noConversion"/>
  </si>
  <si>
    <t>CAS紅蘿蔔絲</t>
    <phoneticPr fontId="1" type="noConversion"/>
  </si>
  <si>
    <t>CAS盒蛋</t>
    <phoneticPr fontId="1" type="noConversion"/>
  </si>
  <si>
    <t>CAS玉米粒</t>
    <phoneticPr fontId="1" type="noConversion"/>
  </si>
  <si>
    <t>CAS紅蘿蔔中丁</t>
    <phoneticPr fontId="1" type="noConversion"/>
  </si>
  <si>
    <t>CAS玉米粒</t>
    <phoneticPr fontId="1" type="noConversion"/>
  </si>
  <si>
    <t>CAS馬鈴薯小丁</t>
    <phoneticPr fontId="1" type="noConversion"/>
  </si>
  <si>
    <t>CAS紅蘿蔔小丁</t>
    <phoneticPr fontId="1" type="noConversion"/>
  </si>
  <si>
    <t>CAS紅蘿蔔小丁</t>
    <phoneticPr fontId="1" type="noConversion"/>
  </si>
  <si>
    <t>CAS高麗菜絲</t>
    <phoneticPr fontId="1" type="noConversion"/>
  </si>
  <si>
    <t>CAS紅蘿蔔末</t>
    <phoneticPr fontId="1" type="noConversion"/>
  </si>
  <si>
    <t>CAS馬鈴薯中丁</t>
    <phoneticPr fontId="1" type="noConversion"/>
  </si>
  <si>
    <t>CAS冷凍玉米粒</t>
    <phoneticPr fontId="1" type="noConversion"/>
  </si>
  <si>
    <t>CAS雞蛋</t>
    <phoneticPr fontId="1" type="noConversion"/>
  </si>
  <si>
    <t>CAS紅蘿蔔片</t>
    <phoneticPr fontId="1" type="noConversion"/>
  </si>
  <si>
    <t>CAS馬鈴薯片</t>
    <phoneticPr fontId="1" type="noConversion"/>
  </si>
  <si>
    <t>CAS肉角-前腿</t>
    <phoneticPr fontId="1" type="noConversion"/>
  </si>
  <si>
    <t>CAS油菜切</t>
    <phoneticPr fontId="1" type="noConversion"/>
  </si>
  <si>
    <t>CAS盒蛋</t>
    <phoneticPr fontId="1" type="noConversion"/>
  </si>
  <si>
    <t>CAS冷藏殺菌全蛋液</t>
    <phoneticPr fontId="1" type="noConversion"/>
  </si>
  <si>
    <t>CAS紅蘿蔔片</t>
    <phoneticPr fontId="1" type="noConversion"/>
  </si>
  <si>
    <t>CAS高麗菜切</t>
    <phoneticPr fontId="1" type="noConversion"/>
  </si>
  <si>
    <t>CAS高麗菜切</t>
    <phoneticPr fontId="1" type="noConversion"/>
  </si>
  <si>
    <t>CAS高麗菜切</t>
    <phoneticPr fontId="1" type="noConversion"/>
  </si>
  <si>
    <t>CAS紅蘿蔔小丁</t>
    <phoneticPr fontId="1" type="noConversion"/>
  </si>
  <si>
    <t>CAS冷藏殺菌全蛋液</t>
    <phoneticPr fontId="1" type="noConversion"/>
  </si>
  <si>
    <t>CAS馬鈴薯絲</t>
    <phoneticPr fontId="1" type="noConversion"/>
  </si>
  <si>
    <t>CAS高麗菜絲</t>
    <phoneticPr fontId="1" type="noConversion"/>
  </si>
  <si>
    <t>CAS青江菜切</t>
    <phoneticPr fontId="1" type="noConversion"/>
  </si>
  <si>
    <t>CAS白煮蛋</t>
    <phoneticPr fontId="1" type="noConversion"/>
  </si>
  <si>
    <t>胚芽米</t>
    <phoneticPr fontId="1" type="noConversion"/>
  </si>
  <si>
    <t>CAS馬鈴薯大丁</t>
    <phoneticPr fontId="1" type="noConversion"/>
  </si>
  <si>
    <t>CAS冷凍青花菜</t>
    <phoneticPr fontId="1" type="noConversion"/>
  </si>
  <si>
    <t>金針菇Q</t>
    <phoneticPr fontId="1" type="noConversion"/>
  </si>
  <si>
    <t>木耳片Q</t>
    <phoneticPr fontId="1" type="noConversion"/>
  </si>
  <si>
    <t>香菇Q</t>
    <phoneticPr fontId="1" type="noConversion"/>
  </si>
  <si>
    <t>大黃瓜片Q</t>
    <phoneticPr fontId="1" type="noConversion"/>
  </si>
  <si>
    <t>茄子Q</t>
    <phoneticPr fontId="1" type="noConversion"/>
  </si>
  <si>
    <t>杏鮑菇Q</t>
    <phoneticPr fontId="1" type="noConversion"/>
  </si>
  <si>
    <t>紅椒Q</t>
    <phoneticPr fontId="1" type="noConversion"/>
  </si>
  <si>
    <t>黃椒Q</t>
    <phoneticPr fontId="1" type="noConversion"/>
  </si>
  <si>
    <t>杏鮑菇Q</t>
    <phoneticPr fontId="1" type="noConversion"/>
  </si>
  <si>
    <t>金針菇對切Q</t>
    <phoneticPr fontId="1" type="noConversion"/>
  </si>
  <si>
    <t>白蘿蔔中丁Q</t>
    <phoneticPr fontId="1" type="noConversion"/>
  </si>
  <si>
    <t>大白菜絲Q</t>
    <phoneticPr fontId="1" type="noConversion"/>
  </si>
  <si>
    <t>香菇絲Q</t>
    <phoneticPr fontId="1" type="noConversion"/>
  </si>
  <si>
    <t>杏鮑菇片Q</t>
    <phoneticPr fontId="1" type="noConversion"/>
  </si>
  <si>
    <t>洋蔥中丁Q</t>
    <phoneticPr fontId="1" type="noConversion"/>
  </si>
  <si>
    <t>香菇Q</t>
    <phoneticPr fontId="1" type="noConversion"/>
  </si>
  <si>
    <t>白蘿蔔中丁Q</t>
    <phoneticPr fontId="1" type="noConversion"/>
  </si>
  <si>
    <t>黃椒Q</t>
    <phoneticPr fontId="1" type="noConversion"/>
  </si>
  <si>
    <t>黃豆芽菜Q</t>
    <phoneticPr fontId="1" type="noConversion"/>
  </si>
  <si>
    <t>金針菇對切Q</t>
    <phoneticPr fontId="1" type="noConversion"/>
  </si>
  <si>
    <t>芋頭絲Q</t>
    <phoneticPr fontId="1" type="noConversion"/>
  </si>
  <si>
    <t>九層塔Q</t>
    <phoneticPr fontId="1" type="noConversion"/>
  </si>
  <si>
    <t>杏鮑菇大丁Q</t>
    <phoneticPr fontId="1" type="noConversion"/>
  </si>
  <si>
    <t>杏鮑菇切角Q</t>
    <phoneticPr fontId="1" type="noConversion"/>
  </si>
  <si>
    <t>鴻喜菇切Q</t>
    <phoneticPr fontId="1" type="noConversion"/>
  </si>
  <si>
    <t>香菇丁Q</t>
    <phoneticPr fontId="1" type="noConversion"/>
  </si>
  <si>
    <t>木耳片Q</t>
    <phoneticPr fontId="1" type="noConversion"/>
  </si>
  <si>
    <t>大白菜切Q</t>
    <phoneticPr fontId="1" type="noConversion"/>
  </si>
  <si>
    <t>香菇絲Q</t>
    <phoneticPr fontId="1" type="noConversion"/>
  </si>
  <si>
    <t>木耳絲Q</t>
    <phoneticPr fontId="1" type="noConversion"/>
  </si>
  <si>
    <t>杏鮑菇片Q</t>
    <phoneticPr fontId="1" type="noConversion"/>
  </si>
  <si>
    <t>大白菜絲Q</t>
    <phoneticPr fontId="1" type="noConversion"/>
  </si>
  <si>
    <t>杏鮑菇切片Q</t>
    <phoneticPr fontId="1" type="noConversion"/>
  </si>
  <si>
    <t>芋頭小丁Q</t>
    <phoneticPr fontId="1" type="noConversion"/>
  </si>
  <si>
    <t>鴻喜菇Q</t>
    <phoneticPr fontId="1" type="noConversion"/>
  </si>
  <si>
    <t>紅椒Q</t>
    <phoneticPr fontId="1" type="noConversion"/>
  </si>
  <si>
    <t>香菇丁Q</t>
    <phoneticPr fontId="1" type="noConversion"/>
  </si>
  <si>
    <t>杏鮑菇丁Q</t>
    <phoneticPr fontId="1" type="noConversion"/>
  </si>
  <si>
    <t>大白菜切Q</t>
    <phoneticPr fontId="1" type="noConversion"/>
  </si>
  <si>
    <t>香菇絲Q</t>
    <phoneticPr fontId="1" type="noConversion"/>
  </si>
  <si>
    <t>白蘿蔔小丁Q</t>
    <phoneticPr fontId="1" type="noConversion"/>
  </si>
  <si>
    <t>香菇Q</t>
    <phoneticPr fontId="1" type="noConversion"/>
  </si>
  <si>
    <t>金針菇對切Q</t>
    <phoneticPr fontId="1" type="noConversion"/>
  </si>
  <si>
    <t>木耳絲Q</t>
    <phoneticPr fontId="1" type="noConversion"/>
  </si>
  <si>
    <t>熟白芝麻Q</t>
    <phoneticPr fontId="1" type="noConversion"/>
  </si>
  <si>
    <t>蘿蔔泥Q</t>
    <phoneticPr fontId="1" type="noConversion"/>
  </si>
  <si>
    <t>香菇小丁Q</t>
    <phoneticPr fontId="1" type="noConversion"/>
  </si>
  <si>
    <t>紅椒片Q</t>
    <phoneticPr fontId="1" type="noConversion"/>
  </si>
  <si>
    <t>杏鮑菇切角Q</t>
    <phoneticPr fontId="1" type="noConversion"/>
  </si>
  <si>
    <t>九層塔Q</t>
    <phoneticPr fontId="1" type="noConversion"/>
  </si>
  <si>
    <t>青花菜Q</t>
    <phoneticPr fontId="1" type="noConversion"/>
  </si>
  <si>
    <t>黃椒片Q</t>
    <phoneticPr fontId="1" type="noConversion"/>
  </si>
  <si>
    <t>白花椰Q</t>
    <phoneticPr fontId="1" type="noConversion"/>
  </si>
  <si>
    <t>茄子Q</t>
    <phoneticPr fontId="1" type="noConversion"/>
  </si>
  <si>
    <t>青椒Q</t>
    <phoneticPr fontId="1" type="noConversion"/>
  </si>
  <si>
    <t>山藥小丁Q</t>
    <phoneticPr fontId="1" type="noConversion"/>
  </si>
  <si>
    <t>TAP冬瓜中丁</t>
    <phoneticPr fontId="1" type="noConversion"/>
  </si>
  <si>
    <t>TAP小黃瓜片</t>
    <phoneticPr fontId="1" type="noConversion"/>
  </si>
  <si>
    <t>TAP冷凍毛豆仁</t>
    <phoneticPr fontId="1" type="noConversion"/>
  </si>
  <si>
    <t>TAP番茄小丁</t>
    <phoneticPr fontId="1" type="noConversion"/>
  </si>
  <si>
    <t>TAP地瓜</t>
    <phoneticPr fontId="1" type="noConversion"/>
  </si>
  <si>
    <t>TAP地瓜中丁</t>
    <phoneticPr fontId="1" type="noConversion"/>
  </si>
  <si>
    <t>TAP地瓜絲</t>
    <phoneticPr fontId="1" type="noConversion"/>
  </si>
  <si>
    <t>TAP南瓜絲</t>
    <phoneticPr fontId="1" type="noConversion"/>
  </si>
  <si>
    <t>TAP毛豆仁</t>
    <phoneticPr fontId="1" type="noConversion"/>
  </si>
  <si>
    <t>TAP毛豆仁</t>
    <phoneticPr fontId="1" type="noConversion"/>
  </si>
  <si>
    <t>TAP小黃瓜片</t>
    <phoneticPr fontId="1" type="noConversion"/>
  </si>
  <si>
    <t>TAP番茄大丁</t>
    <phoneticPr fontId="1" type="noConversion"/>
  </si>
  <si>
    <t>TAP地瓜小丁</t>
    <phoneticPr fontId="1" type="noConversion"/>
  </si>
  <si>
    <t>TAP地瓜絲</t>
    <phoneticPr fontId="1" type="noConversion"/>
  </si>
  <si>
    <t>TAP地瓜</t>
    <phoneticPr fontId="1" type="noConversion"/>
  </si>
  <si>
    <t>TAP小黃瓜</t>
    <phoneticPr fontId="1" type="noConversion"/>
  </si>
  <si>
    <t>TAP蕃茄</t>
    <phoneticPr fontId="1" type="noConversion"/>
  </si>
  <si>
    <t>豆芽菜Q</t>
    <phoneticPr fontId="1" type="noConversion"/>
  </si>
  <si>
    <t>TAP去皮南瓜中丁</t>
    <phoneticPr fontId="1" type="noConversion"/>
  </si>
  <si>
    <t>TAP冰烤夯薯</t>
    <phoneticPr fontId="1" type="noConversion"/>
  </si>
  <si>
    <t>TAP去皮南瓜絲</t>
    <phoneticPr fontId="1" type="noConversion"/>
  </si>
  <si>
    <t>TAP番茄中丁</t>
    <phoneticPr fontId="1" type="noConversion"/>
  </si>
  <si>
    <t>TAP番茄大丁</t>
    <phoneticPr fontId="1" type="noConversion"/>
  </si>
  <si>
    <t>TAP地瓜</t>
    <phoneticPr fontId="1" type="noConversion"/>
  </si>
  <si>
    <t>TAP南瓜</t>
    <phoneticPr fontId="1" type="noConversion"/>
  </si>
  <si>
    <t>咖哩豬</t>
  </si>
  <si>
    <t>咖哩油腐</t>
  </si>
  <si>
    <t>CAS馬鈴薯中丁</t>
    <phoneticPr fontId="1" type="noConversion"/>
  </si>
  <si>
    <t>CAS紅蘿蔔中丁</t>
    <phoneticPr fontId="1" type="noConversion"/>
  </si>
  <si>
    <t>CAS青花菜</t>
    <phoneticPr fontId="1" type="noConversion"/>
  </si>
  <si>
    <t>油豆腐丁</t>
    <phoneticPr fontId="1" type="noConversion"/>
  </si>
  <si>
    <t>巧達濃湯</t>
  </si>
  <si>
    <t>CAS馬鈴薯小丁</t>
    <phoneticPr fontId="1" type="noConversion"/>
  </si>
  <si>
    <t>CAS冷凍玉米粒</t>
    <phoneticPr fontId="1" type="noConversion"/>
  </si>
  <si>
    <t>CAS紅蘿蔔小丁</t>
    <phoneticPr fontId="1" type="noConversion"/>
  </si>
  <si>
    <t>CAS盒蛋</t>
    <phoneticPr fontId="1" type="noConversion"/>
  </si>
  <si>
    <t>紅豆湯</t>
  </si>
  <si>
    <t>紅豆湯</t>
    <phoneticPr fontId="1" type="noConversion"/>
  </si>
  <si>
    <t>紅豆</t>
  </si>
  <si>
    <t>匈牙利魚片</t>
    <phoneticPr fontId="1" type="noConversion"/>
  </si>
  <si>
    <t>黃金柳葉魚</t>
  </si>
  <si>
    <t>冷凍黃金柳葉魚</t>
  </si>
  <si>
    <t>饅頭65公克；烤地瓜   公克</t>
    <phoneticPr fontId="1" type="noConversion"/>
  </si>
  <si>
    <t>饅頭65公克；
烤地瓜    公克</t>
    <phoneticPr fontId="1" type="noConversion"/>
  </si>
  <si>
    <t>乾冬粉</t>
    <phoneticPr fontId="1" type="noConversion"/>
  </si>
  <si>
    <t>三色蛋</t>
    <phoneticPr fontId="1" type="noConversion"/>
  </si>
  <si>
    <t>白米</t>
    <phoneticPr fontId="1" type="noConversion"/>
  </si>
  <si>
    <t>(補週三)</t>
    <phoneticPr fontId="1" type="noConversion"/>
  </si>
  <si>
    <t>馬鈴薯片</t>
  </si>
  <si>
    <t>g</t>
    <phoneticPr fontId="1" type="noConversion"/>
  </si>
  <si>
    <t>CAS大骨切</t>
    <phoneticPr fontId="1" type="noConversion"/>
  </si>
  <si>
    <t>白米</t>
    <phoneticPr fontId="1" type="noConversion"/>
  </si>
  <si>
    <t>g</t>
    <phoneticPr fontId="1" type="noConversion"/>
  </si>
  <si>
    <t>g</t>
    <phoneticPr fontId="1" type="noConversion"/>
  </si>
  <si>
    <t>CAS冷藏帶皮胸丁</t>
    <phoneticPr fontId="1" type="noConversion"/>
  </si>
  <si>
    <t>TAP地瓜中丁</t>
    <phoneticPr fontId="1" type="noConversion"/>
  </si>
  <si>
    <t>白芝麻</t>
    <phoneticPr fontId="1" type="noConversion"/>
  </si>
  <si>
    <t>CAS紅蘿蔔絲</t>
    <phoneticPr fontId="1" type="noConversion"/>
  </si>
  <si>
    <t>金針菇對切Q</t>
    <phoneticPr fontId="1" type="noConversion"/>
  </si>
  <si>
    <t>CAS玉米粒</t>
    <phoneticPr fontId="1" type="noConversion"/>
  </si>
  <si>
    <t>薑絲</t>
    <phoneticPr fontId="1" type="noConversion"/>
  </si>
  <si>
    <t>CAS馬鈴薯小丁</t>
    <phoneticPr fontId="1" type="noConversion"/>
  </si>
  <si>
    <t>CAS玉米粒</t>
    <phoneticPr fontId="1" type="noConversion"/>
  </si>
  <si>
    <t>CAS盒蛋</t>
    <phoneticPr fontId="1" type="noConversion"/>
  </si>
  <si>
    <t>CAS紅蘿蔔小丁</t>
    <phoneticPr fontId="1" type="noConversion"/>
  </si>
  <si>
    <t>洋蔥小丁Q</t>
    <phoneticPr fontId="1" type="noConversion"/>
  </si>
  <si>
    <t>CAS肉柳-前腿</t>
    <phoneticPr fontId="1" type="noConversion"/>
  </si>
  <si>
    <t>洋蔥絲Q</t>
    <phoneticPr fontId="1" type="noConversion"/>
  </si>
  <si>
    <t>CAS高麗菜絲</t>
    <phoneticPr fontId="1" type="noConversion"/>
  </si>
  <si>
    <t>扁蒲片Q</t>
    <phoneticPr fontId="1" type="noConversion"/>
  </si>
  <si>
    <t>CAS紅蘿蔔末</t>
    <phoneticPr fontId="1" type="noConversion"/>
  </si>
  <si>
    <t>TAP毛豆仁</t>
    <phoneticPr fontId="1" type="noConversion"/>
  </si>
  <si>
    <t>CAS絞肉</t>
    <phoneticPr fontId="1" type="noConversion"/>
  </si>
  <si>
    <t>薑絲</t>
    <phoneticPr fontId="1" type="noConversion"/>
  </si>
  <si>
    <t>大白菜絲Q</t>
    <phoneticPr fontId="1" type="noConversion"/>
  </si>
  <si>
    <t>香菇絲Q</t>
    <phoneticPr fontId="1" type="noConversion"/>
  </si>
  <si>
    <t>CAS馬鈴薯小丁</t>
    <phoneticPr fontId="1" type="noConversion"/>
  </si>
  <si>
    <t>CAS絞肉前腿</t>
    <phoneticPr fontId="1" type="noConversion"/>
  </si>
  <si>
    <t>CAS冷凍玉米粒</t>
    <phoneticPr fontId="1" type="noConversion"/>
  </si>
  <si>
    <t>TAP番茄小丁</t>
    <phoneticPr fontId="1" type="noConversion"/>
  </si>
  <si>
    <t>TAP冷凍毛豆仁</t>
    <phoneticPr fontId="1" type="noConversion"/>
  </si>
  <si>
    <t>CAS冷凍水鯊片80g</t>
    <phoneticPr fontId="1" type="noConversion"/>
  </si>
  <si>
    <t>CAS絞肉前腿</t>
    <phoneticPr fontId="1" type="noConversion"/>
  </si>
  <si>
    <t>TAP地瓜</t>
    <phoneticPr fontId="1" type="noConversion"/>
  </si>
  <si>
    <t>有機白米</t>
    <phoneticPr fontId="1" type="noConversion"/>
  </si>
  <si>
    <t>CAS肉角-前腿</t>
    <phoneticPr fontId="1" type="noConversion"/>
  </si>
  <si>
    <t>g</t>
    <phoneticPr fontId="1" type="noConversion"/>
  </si>
  <si>
    <t>CAS馬鈴薯中丁</t>
    <phoneticPr fontId="1" type="noConversion"/>
  </si>
  <si>
    <t>TAP地瓜中丁</t>
    <phoneticPr fontId="1" type="noConversion"/>
  </si>
  <si>
    <t>CAS紅蘿蔔中丁</t>
    <phoneticPr fontId="1" type="noConversion"/>
  </si>
  <si>
    <t>洋蔥中丁Q</t>
    <phoneticPr fontId="1" type="noConversion"/>
  </si>
  <si>
    <t>黃豆芽菜Q</t>
    <phoneticPr fontId="1" type="noConversion"/>
  </si>
  <si>
    <t>CAS油菜切</t>
    <phoneticPr fontId="1" type="noConversion"/>
  </si>
  <si>
    <t>CAS紅蘿蔔絲</t>
    <phoneticPr fontId="1" type="noConversion"/>
  </si>
  <si>
    <t>冬粉-細</t>
    <phoneticPr fontId="1" type="noConversion"/>
  </si>
  <si>
    <t>金針菇對切Q</t>
    <phoneticPr fontId="1" type="noConversion"/>
  </si>
  <si>
    <t>白米</t>
    <phoneticPr fontId="1" type="noConversion"/>
  </si>
  <si>
    <t>g</t>
    <phoneticPr fontId="1" type="noConversion"/>
  </si>
  <si>
    <t>燕麥粒</t>
    <phoneticPr fontId="1" type="noConversion"/>
  </si>
  <si>
    <t>CAS冷藏帶皮胸丁</t>
    <phoneticPr fontId="1" type="noConversion"/>
  </si>
  <si>
    <t>CAS冷藏骨腿丁</t>
    <phoneticPr fontId="1" type="noConversion"/>
  </si>
  <si>
    <t>白蘿蔔中丁Q</t>
    <phoneticPr fontId="1" type="noConversion"/>
  </si>
  <si>
    <t>杏鮑菇Q</t>
    <phoneticPr fontId="1" type="noConversion"/>
  </si>
  <si>
    <t>黃椒Q</t>
    <phoneticPr fontId="1" type="noConversion"/>
  </si>
  <si>
    <t>TAP小黃瓜</t>
    <phoneticPr fontId="1" type="noConversion"/>
  </si>
  <si>
    <t>大黃瓜片Q</t>
    <phoneticPr fontId="1" type="noConversion"/>
  </si>
  <si>
    <t>木耳片Q</t>
    <phoneticPr fontId="1" type="noConversion"/>
  </si>
  <si>
    <t>CAS肉絲</t>
    <phoneticPr fontId="1" type="noConversion"/>
  </si>
  <si>
    <t>胚芽</t>
    <phoneticPr fontId="1" type="noConversion"/>
  </si>
  <si>
    <t>CAS里肌大排</t>
    <phoneticPr fontId="1" type="noConversion"/>
  </si>
  <si>
    <t>CAS馬鈴薯小丁</t>
    <phoneticPr fontId="1" type="noConversion"/>
  </si>
  <si>
    <t>小薏仁</t>
    <phoneticPr fontId="1" type="noConversion"/>
  </si>
  <si>
    <t>紫米</t>
    <phoneticPr fontId="1" type="noConversion"/>
  </si>
  <si>
    <t>CAS冷藏帶皮胸丁</t>
    <phoneticPr fontId="1" type="noConversion"/>
  </si>
  <si>
    <t>CAS冷藏骨腿丁</t>
    <phoneticPr fontId="1" type="noConversion"/>
  </si>
  <si>
    <t>TAP地瓜中丁</t>
    <phoneticPr fontId="1" type="noConversion"/>
  </si>
  <si>
    <t>洋蔥中丁Q</t>
    <phoneticPr fontId="1" type="noConversion"/>
  </si>
  <si>
    <t>杏鮑菇切角Q</t>
    <phoneticPr fontId="1" type="noConversion"/>
  </si>
  <si>
    <t>鴻喜菇切Q</t>
    <phoneticPr fontId="1" type="noConversion"/>
  </si>
  <si>
    <t>紫蘇梅</t>
    <phoneticPr fontId="1" type="noConversion"/>
  </si>
  <si>
    <t>CAS冷藏殺菌全蛋液</t>
    <phoneticPr fontId="1" type="noConversion"/>
  </si>
  <si>
    <t>香菇丁Q</t>
    <phoneticPr fontId="1" type="noConversion"/>
  </si>
  <si>
    <t>木耳絲Q</t>
    <phoneticPr fontId="1" type="noConversion"/>
  </si>
  <si>
    <t>有機白米</t>
    <phoneticPr fontId="1" type="noConversion"/>
  </si>
  <si>
    <t>CAS肉片前腿</t>
    <phoneticPr fontId="1" type="noConversion"/>
  </si>
  <si>
    <t>乾冬粉</t>
    <phoneticPr fontId="1" type="noConversion"/>
  </si>
  <si>
    <t>CAS高麗菜切</t>
    <phoneticPr fontId="1" type="noConversion"/>
  </si>
  <si>
    <t>白蘿蔔中丁Q</t>
    <phoneticPr fontId="1" type="noConversion"/>
  </si>
  <si>
    <t>CAS紅蘿蔔小丁</t>
    <phoneticPr fontId="1" type="noConversion"/>
  </si>
  <si>
    <t>薑絲</t>
    <phoneticPr fontId="1" type="noConversion"/>
  </si>
  <si>
    <t>大白菜絲Q</t>
    <phoneticPr fontId="1" type="noConversion"/>
  </si>
  <si>
    <t>金針菇對切Q</t>
    <phoneticPr fontId="1" type="noConversion"/>
  </si>
  <si>
    <t>木耳絲Q</t>
    <phoneticPr fontId="1" type="noConversion"/>
  </si>
  <si>
    <t>CAS大骨切</t>
    <phoneticPr fontId="1" type="noConversion"/>
  </si>
  <si>
    <t>CAS雞胸丁</t>
    <phoneticPr fontId="1" type="noConversion"/>
  </si>
  <si>
    <t>CAS骨腿丁</t>
    <phoneticPr fontId="1" type="noConversion"/>
  </si>
  <si>
    <t>CAS馬鈴薯中丁</t>
    <phoneticPr fontId="1" type="noConversion"/>
  </si>
  <si>
    <t>洋蔥中丁Q</t>
    <phoneticPr fontId="1" type="noConversion"/>
  </si>
  <si>
    <t>金針菇對切Q</t>
    <phoneticPr fontId="1" type="noConversion"/>
  </si>
  <si>
    <t>CAS冷凍玉米粒</t>
    <phoneticPr fontId="1" type="noConversion"/>
  </si>
  <si>
    <t>九層塔Q</t>
    <phoneticPr fontId="1" type="noConversion"/>
  </si>
  <si>
    <t>有機青菜切</t>
    <phoneticPr fontId="1" type="noConversion"/>
  </si>
  <si>
    <t>薑絲</t>
    <phoneticPr fontId="1" type="noConversion"/>
  </si>
  <si>
    <t>CAS紅蘿蔔絲</t>
    <phoneticPr fontId="1" type="noConversion"/>
  </si>
  <si>
    <t>CAS盒蛋</t>
    <phoneticPr fontId="1" type="noConversion"/>
  </si>
  <si>
    <t>g</t>
    <phoneticPr fontId="1" type="noConversion"/>
  </si>
  <si>
    <t>CAS肉柳前腿</t>
    <phoneticPr fontId="1" type="noConversion"/>
  </si>
  <si>
    <t>洋蔥絲Q</t>
    <phoneticPr fontId="1" type="noConversion"/>
  </si>
  <si>
    <t>CAS冷藏殺菌全蛋液</t>
    <phoneticPr fontId="1" type="noConversion"/>
  </si>
  <si>
    <t>CAS馬鈴薯絲</t>
    <phoneticPr fontId="1" type="noConversion"/>
  </si>
  <si>
    <t>TAP番茄大丁</t>
    <phoneticPr fontId="1" type="noConversion"/>
  </si>
  <si>
    <t>薑絲</t>
    <phoneticPr fontId="1" type="noConversion"/>
  </si>
  <si>
    <t>CAS高麗菜絲</t>
    <phoneticPr fontId="1" type="noConversion"/>
  </si>
  <si>
    <t>金針菇對切Q</t>
    <phoneticPr fontId="1" type="noConversion"/>
  </si>
  <si>
    <t>CAS大骨切</t>
    <phoneticPr fontId="1" type="noConversion"/>
  </si>
  <si>
    <t>TAP地瓜小丁</t>
    <phoneticPr fontId="1" type="noConversion"/>
  </si>
  <si>
    <t>CAS青江菜切</t>
    <phoneticPr fontId="1" type="noConversion"/>
  </si>
  <si>
    <t>芋頭小丁Q</t>
    <phoneticPr fontId="1" type="noConversion"/>
  </si>
  <si>
    <t>CAS玉米粒</t>
    <phoneticPr fontId="1" type="noConversion"/>
  </si>
  <si>
    <t>CAS紅蘿蔔小丁</t>
    <phoneticPr fontId="1" type="noConversion"/>
  </si>
  <si>
    <t>CAS馬鈴薯片</t>
    <phoneticPr fontId="1" type="noConversion"/>
  </si>
  <si>
    <t>杏鮑菇切片Q</t>
    <phoneticPr fontId="1" type="noConversion"/>
  </si>
  <si>
    <t>黑糯米</t>
    <phoneticPr fontId="1" type="noConversion"/>
  </si>
  <si>
    <t>TAP地瓜</t>
    <phoneticPr fontId="1" type="noConversion"/>
  </si>
  <si>
    <t>CAS肉片前腿</t>
    <phoneticPr fontId="1" type="noConversion"/>
  </si>
  <si>
    <t>杏鮑菇切片Q</t>
    <phoneticPr fontId="1" type="noConversion"/>
  </si>
  <si>
    <t>馬鈴薯片</t>
    <phoneticPr fontId="1" type="noConversion"/>
  </si>
  <si>
    <t>九層塔Q</t>
    <phoneticPr fontId="1" type="noConversion"/>
  </si>
  <si>
    <t>大黃瓜片Q</t>
    <phoneticPr fontId="1" type="noConversion"/>
  </si>
  <si>
    <t>木耳絲Q</t>
    <phoneticPr fontId="1" type="noConversion"/>
  </si>
  <si>
    <t>金針菇對切Q</t>
    <phoneticPr fontId="1" type="noConversion"/>
  </si>
  <si>
    <t>CAS紅蘿蔔片</t>
    <phoneticPr fontId="1" type="noConversion"/>
  </si>
  <si>
    <t>CAS肉絲</t>
    <phoneticPr fontId="1" type="noConversion"/>
  </si>
  <si>
    <t>g</t>
    <phoneticPr fontId="1" type="noConversion"/>
  </si>
  <si>
    <t>薑絲</t>
    <phoneticPr fontId="1" type="noConversion"/>
  </si>
  <si>
    <t>味噌</t>
    <phoneticPr fontId="1" type="noConversion"/>
  </si>
  <si>
    <t>CAS白煮蛋</t>
    <phoneticPr fontId="1" type="noConversion"/>
  </si>
  <si>
    <t>香菇丁Q</t>
    <phoneticPr fontId="1" type="noConversion"/>
  </si>
  <si>
    <t>杏鮑菇丁Q</t>
    <phoneticPr fontId="1" type="noConversion"/>
  </si>
  <si>
    <t>金針菇Q</t>
    <phoneticPr fontId="1" type="noConversion"/>
  </si>
  <si>
    <t>TAP冬瓜中丁</t>
    <phoneticPr fontId="1" type="noConversion"/>
  </si>
  <si>
    <t>木耳片Q</t>
    <phoneticPr fontId="1" type="noConversion"/>
  </si>
  <si>
    <t>CAS紅蘿蔔小丁</t>
    <phoneticPr fontId="1" type="noConversion"/>
  </si>
  <si>
    <t>CAS冷凍玉米粒</t>
    <phoneticPr fontId="1" type="noConversion"/>
  </si>
  <si>
    <t>TAP冷凍毛豆仁</t>
    <phoneticPr fontId="1" type="noConversion"/>
  </si>
  <si>
    <t>凍豆腐</t>
    <phoneticPr fontId="1" type="noConversion"/>
  </si>
  <si>
    <t>紅豆</t>
    <phoneticPr fontId="1" type="noConversion"/>
  </si>
  <si>
    <t>g</t>
    <phoneticPr fontId="1" type="noConversion"/>
  </si>
  <si>
    <t>胚芽米</t>
    <phoneticPr fontId="1" type="noConversion"/>
  </si>
  <si>
    <t>CAS冷藏帶皮胸丁</t>
    <phoneticPr fontId="1" type="noConversion"/>
  </si>
  <si>
    <t>CAS冷藏骨腿丁</t>
    <phoneticPr fontId="1" type="noConversion"/>
  </si>
  <si>
    <t>大白菜切Q</t>
    <phoneticPr fontId="1" type="noConversion"/>
  </si>
  <si>
    <t>大白菜切Q</t>
    <phoneticPr fontId="1" type="noConversion"/>
  </si>
  <si>
    <t>木耳片Q</t>
    <phoneticPr fontId="1" type="noConversion"/>
  </si>
  <si>
    <t>CAS紅蘿蔔片</t>
    <phoneticPr fontId="1" type="noConversion"/>
  </si>
  <si>
    <t>麵筋泡</t>
    <phoneticPr fontId="1" type="noConversion"/>
  </si>
  <si>
    <t>CAS肉絲</t>
    <phoneticPr fontId="1" type="noConversion"/>
  </si>
  <si>
    <t>有機青菜切</t>
    <phoneticPr fontId="1" type="noConversion"/>
  </si>
  <si>
    <t>白蘿蔔絲Q</t>
    <phoneticPr fontId="1" type="noConversion"/>
  </si>
  <si>
    <t>香菇絲Q</t>
    <phoneticPr fontId="1" type="noConversion"/>
  </si>
  <si>
    <t>生鮮虱目魚柳Q</t>
    <phoneticPr fontId="1" type="noConversion"/>
  </si>
  <si>
    <t>TAP地瓜粗條</t>
    <phoneticPr fontId="1" type="noConversion"/>
  </si>
  <si>
    <t>九層塔Q</t>
    <phoneticPr fontId="1" type="noConversion"/>
  </si>
  <si>
    <t>g</t>
    <phoneticPr fontId="1" type="noConversion"/>
  </si>
  <si>
    <t>CAS紅蘿蔔絲</t>
    <phoneticPr fontId="1" type="noConversion"/>
  </si>
  <si>
    <t>木耳絲Q</t>
    <phoneticPr fontId="1" type="noConversion"/>
  </si>
  <si>
    <t>香菇絲Q</t>
    <phoneticPr fontId="1" type="noConversion"/>
  </si>
  <si>
    <t>g</t>
    <phoneticPr fontId="1" type="noConversion"/>
  </si>
  <si>
    <t>CAS絞肉</t>
    <phoneticPr fontId="1" type="noConversion"/>
  </si>
  <si>
    <t>薑絲</t>
    <phoneticPr fontId="1" type="noConversion"/>
  </si>
  <si>
    <t>白蘿蔔小丁Q</t>
    <phoneticPr fontId="1" type="noConversion"/>
  </si>
  <si>
    <t>CAS紅蘿蔔小丁</t>
    <phoneticPr fontId="1" type="noConversion"/>
  </si>
  <si>
    <t>CAS大骨切</t>
    <phoneticPr fontId="1" type="noConversion"/>
  </si>
  <si>
    <t>P</t>
    <phoneticPr fontId="1" type="noConversion"/>
  </si>
  <si>
    <t>CAS高麗菜絲</t>
    <phoneticPr fontId="1" type="noConversion"/>
  </si>
  <si>
    <t>CAS冷藏殺菌全蛋液</t>
    <phoneticPr fontId="1" type="noConversion"/>
  </si>
  <si>
    <t>CAS紅蘿蔔絲</t>
    <phoneticPr fontId="1" type="noConversion"/>
  </si>
  <si>
    <t>香菇絲Q</t>
    <phoneticPr fontId="1" type="noConversion"/>
  </si>
  <si>
    <t>洋蔥絲Q</t>
    <phoneticPr fontId="1" type="noConversion"/>
  </si>
  <si>
    <t>CAS肉絲</t>
    <phoneticPr fontId="1" type="noConversion"/>
  </si>
  <si>
    <t>CAS冷藏帶皮胸丁</t>
    <phoneticPr fontId="1" type="noConversion"/>
  </si>
  <si>
    <t>CAS冷藏骨腿丁</t>
    <phoneticPr fontId="1" type="noConversion"/>
  </si>
  <si>
    <t>CAS馬鈴薯中丁</t>
    <phoneticPr fontId="1" type="noConversion"/>
  </si>
  <si>
    <t>洋蔥中丁Q</t>
    <phoneticPr fontId="1" type="noConversion"/>
  </si>
  <si>
    <t>TAP冰烤夯薯</t>
    <phoneticPr fontId="1" type="noConversion"/>
  </si>
  <si>
    <t>冬粉-細</t>
    <phoneticPr fontId="1" type="noConversion"/>
  </si>
  <si>
    <t>水果</t>
    <phoneticPr fontId="1" type="noConversion"/>
  </si>
  <si>
    <t>P</t>
    <phoneticPr fontId="1" type="noConversion"/>
  </si>
  <si>
    <t>CAS高麗菜絲</t>
    <phoneticPr fontId="1" type="noConversion"/>
  </si>
  <si>
    <t>CAS玉米粒</t>
    <phoneticPr fontId="1" type="noConversion"/>
  </si>
  <si>
    <t>CAS冷藏殺菌全蛋液</t>
    <phoneticPr fontId="1" type="noConversion"/>
  </si>
  <si>
    <t>泡菜</t>
    <phoneticPr fontId="1" type="noConversion"/>
  </si>
  <si>
    <t>木耳絲Q</t>
    <phoneticPr fontId="1" type="noConversion"/>
  </si>
  <si>
    <t>CAS去皮去骨烏魚片</t>
    <phoneticPr fontId="1" type="noConversion"/>
  </si>
  <si>
    <t>有機白米</t>
    <phoneticPr fontId="1" type="noConversion"/>
  </si>
  <si>
    <t>CAS冷凍棒腿</t>
    <phoneticPr fontId="1" type="noConversion"/>
  </si>
  <si>
    <t>g</t>
    <phoneticPr fontId="1" type="noConversion"/>
  </si>
  <si>
    <t>CAS冷藏殺菌全蛋液</t>
    <phoneticPr fontId="1" type="noConversion"/>
  </si>
  <si>
    <t>CAS馬鈴薯絲</t>
    <phoneticPr fontId="1" type="noConversion"/>
  </si>
  <si>
    <t>TAP去皮南瓜絲</t>
    <phoneticPr fontId="1" type="noConversion"/>
  </si>
  <si>
    <t>CAS紅蘿蔔絲</t>
    <phoneticPr fontId="1" type="noConversion"/>
  </si>
  <si>
    <t>TAP番茄中丁</t>
    <phoneticPr fontId="1" type="noConversion"/>
  </si>
  <si>
    <t>CAS肉柳前腿</t>
    <phoneticPr fontId="1" type="noConversion"/>
  </si>
  <si>
    <t>豆干片</t>
    <phoneticPr fontId="1" type="noConversion"/>
  </si>
  <si>
    <t>洋蔥絲Q</t>
    <phoneticPr fontId="1" type="noConversion"/>
  </si>
  <si>
    <t>TAP小黃瓜絲</t>
    <phoneticPr fontId="1" type="noConversion"/>
  </si>
  <si>
    <t>扁蒲片Q</t>
    <phoneticPr fontId="1" type="noConversion"/>
  </si>
  <si>
    <t>CAS紅蘿蔔片</t>
    <phoneticPr fontId="1" type="noConversion"/>
  </si>
  <si>
    <t>木耳片Q</t>
    <phoneticPr fontId="1" type="noConversion"/>
  </si>
  <si>
    <t>白蘿蔔小丁Q</t>
    <phoneticPr fontId="1" type="noConversion"/>
  </si>
  <si>
    <t>香菇小丁Q</t>
    <phoneticPr fontId="1" type="noConversion"/>
  </si>
  <si>
    <t>CAS冷藏骨腿丁</t>
    <phoneticPr fontId="1" type="noConversion"/>
  </si>
  <si>
    <t>CAS冷藏帶皮胸丁</t>
    <phoneticPr fontId="1" type="noConversion"/>
  </si>
  <si>
    <t>CAS冷藏骨腿丁</t>
    <phoneticPr fontId="1" type="noConversion"/>
  </si>
  <si>
    <t>CAS馬鈴薯中丁</t>
    <phoneticPr fontId="1" type="noConversion"/>
  </si>
  <si>
    <t>洋蔥中丁Q</t>
    <phoneticPr fontId="1" type="noConversion"/>
  </si>
  <si>
    <t>杏鮑菇切角Q</t>
    <phoneticPr fontId="1" type="noConversion"/>
  </si>
  <si>
    <t>鴻喜菇切Q</t>
    <phoneticPr fontId="1" type="noConversion"/>
  </si>
  <si>
    <t>紅椒片Q</t>
    <phoneticPr fontId="1" type="noConversion"/>
  </si>
  <si>
    <t>TAP冷凍毛豆仁</t>
    <phoneticPr fontId="1" type="noConversion"/>
  </si>
  <si>
    <t>CAS高麗菜切</t>
    <phoneticPr fontId="1" type="noConversion"/>
  </si>
  <si>
    <t>木耳片Q</t>
    <phoneticPr fontId="1" type="noConversion"/>
  </si>
  <si>
    <t>CAS紅蘿蔔片</t>
    <phoneticPr fontId="1" type="noConversion"/>
  </si>
  <si>
    <t>CAS冷凍玉米粒</t>
    <phoneticPr fontId="1" type="noConversion"/>
  </si>
  <si>
    <t>CAS肉絲</t>
    <phoneticPr fontId="1" type="noConversion"/>
  </si>
  <si>
    <t>TAP地瓜小丁</t>
    <phoneticPr fontId="1" type="noConversion"/>
  </si>
  <si>
    <t>CAS肉絲前腿</t>
    <phoneticPr fontId="1" type="noConversion"/>
  </si>
  <si>
    <t>大白菜切Q</t>
    <phoneticPr fontId="1" type="noConversion"/>
  </si>
  <si>
    <t>木耳絲Q</t>
    <phoneticPr fontId="1" type="noConversion"/>
  </si>
  <si>
    <t>CAS盒蛋</t>
    <phoneticPr fontId="1" type="noConversion"/>
  </si>
  <si>
    <t>CAS冷藏殺菌全蛋液</t>
    <phoneticPr fontId="1" type="noConversion"/>
  </si>
  <si>
    <t>CAS紅蘿蔔末</t>
    <phoneticPr fontId="1" type="noConversion"/>
  </si>
  <si>
    <t>芋頭小丁Q</t>
    <phoneticPr fontId="1" type="noConversion"/>
  </si>
  <si>
    <t>TAP地瓜小丁</t>
    <phoneticPr fontId="1" type="noConversion"/>
  </si>
  <si>
    <t>CAS絞肉前腿</t>
    <phoneticPr fontId="1" type="noConversion"/>
  </si>
  <si>
    <t>g</t>
    <phoneticPr fontId="1" type="noConversion"/>
  </si>
  <si>
    <t>洋蔥小丁Q</t>
    <phoneticPr fontId="1" type="noConversion"/>
  </si>
  <si>
    <t>香菇丁Q</t>
    <phoneticPr fontId="1" type="noConversion"/>
  </si>
  <si>
    <t>白蘿蔔中丁Q</t>
    <phoneticPr fontId="1" type="noConversion"/>
  </si>
  <si>
    <t>杏鮑菇切角Q</t>
    <phoneticPr fontId="1" type="noConversion"/>
  </si>
  <si>
    <t>九層塔Q</t>
    <phoneticPr fontId="1" type="noConversion"/>
  </si>
  <si>
    <t>大白菜絲Q</t>
    <phoneticPr fontId="1" type="noConversion"/>
  </si>
  <si>
    <t>TAP番茄大丁</t>
    <phoneticPr fontId="1" type="noConversion"/>
  </si>
  <si>
    <t>CAS馬鈴薯小丁</t>
    <phoneticPr fontId="1" type="noConversion"/>
  </si>
  <si>
    <t>有機白米</t>
    <phoneticPr fontId="1" type="noConversion"/>
  </si>
  <si>
    <t>CAS肉角前腿</t>
    <phoneticPr fontId="1" type="noConversion"/>
  </si>
  <si>
    <t>CAS馬鈴薯中丁</t>
    <phoneticPr fontId="1" type="noConversion"/>
  </si>
  <si>
    <t>TAP番茄中丁</t>
    <phoneticPr fontId="1" type="noConversion"/>
  </si>
  <si>
    <t>黃椒Q</t>
    <phoneticPr fontId="1" type="noConversion"/>
  </si>
  <si>
    <t>紅椒Q</t>
    <phoneticPr fontId="1" type="noConversion"/>
  </si>
  <si>
    <t>CAS高麗菜絲</t>
    <phoneticPr fontId="1" type="noConversion"/>
  </si>
  <si>
    <t>冬粉細</t>
    <phoneticPr fontId="1" type="noConversion"/>
  </si>
  <si>
    <t>洋蔥絲Q</t>
    <phoneticPr fontId="1" type="noConversion"/>
  </si>
  <si>
    <t>木耳絲Q</t>
    <phoneticPr fontId="1" type="noConversion"/>
  </si>
  <si>
    <t>CAS紅蘿蔔絲</t>
    <phoneticPr fontId="1" type="noConversion"/>
  </si>
  <si>
    <t>金針菇對切Q</t>
    <phoneticPr fontId="1" type="noConversion"/>
  </si>
  <si>
    <t>CAS絞肉</t>
    <phoneticPr fontId="1" type="noConversion"/>
  </si>
  <si>
    <t>薑絲</t>
    <phoneticPr fontId="1" type="noConversion"/>
  </si>
  <si>
    <t>白蘿蔔小丁Q</t>
    <phoneticPr fontId="1" type="noConversion"/>
  </si>
  <si>
    <t>CAS冷藏殺菌全蛋液</t>
    <phoneticPr fontId="1" type="noConversion"/>
  </si>
  <si>
    <t>洋蔥小丁Q</t>
    <phoneticPr fontId="1" type="noConversion"/>
  </si>
  <si>
    <t>CAS絞肉前腿</t>
    <phoneticPr fontId="1" type="noConversion"/>
  </si>
  <si>
    <t>CAS大骨切</t>
    <phoneticPr fontId="1" type="noConversion"/>
  </si>
  <si>
    <t>胚芽米</t>
    <phoneticPr fontId="1" type="noConversion"/>
  </si>
  <si>
    <t>CAS冷藏骨腿丁</t>
    <phoneticPr fontId="1" type="noConversion"/>
  </si>
  <si>
    <t>CAS高麗菜切</t>
    <phoneticPr fontId="1" type="noConversion"/>
  </si>
  <si>
    <t>CAS馬鈴薯中丁</t>
    <phoneticPr fontId="1" type="noConversion"/>
  </si>
  <si>
    <t>CAS冷凍青花菜</t>
    <phoneticPr fontId="1" type="noConversion"/>
  </si>
  <si>
    <t>CAS紅蘿蔔小丁</t>
    <phoneticPr fontId="1" type="noConversion"/>
  </si>
  <si>
    <t>黃椒片Q</t>
    <phoneticPr fontId="1" type="noConversion"/>
  </si>
  <si>
    <t>洋蔥中丁Q</t>
    <phoneticPr fontId="1" type="noConversion"/>
  </si>
  <si>
    <t>TAP地瓜小丁</t>
    <phoneticPr fontId="1" type="noConversion"/>
  </si>
  <si>
    <t>CAS高麗菜絲</t>
    <phoneticPr fontId="1" type="noConversion"/>
  </si>
  <si>
    <t>洋蔥絲Q</t>
    <phoneticPr fontId="1" type="noConversion"/>
  </si>
  <si>
    <t>木耳絲Q</t>
    <phoneticPr fontId="1" type="noConversion"/>
  </si>
  <si>
    <t>CAS紅蘿蔔絲</t>
    <phoneticPr fontId="1" type="noConversion"/>
  </si>
  <si>
    <t>CAS玉米粒</t>
    <phoneticPr fontId="1" type="noConversion"/>
  </si>
  <si>
    <t>CAS肉絲</t>
    <phoneticPr fontId="1" type="noConversion"/>
  </si>
  <si>
    <t>CAS冷藏帶皮胸丁</t>
    <phoneticPr fontId="1" type="noConversion"/>
  </si>
  <si>
    <t>CAS冷藏骨腿丁</t>
    <phoneticPr fontId="1" type="noConversion"/>
  </si>
  <si>
    <t>洋蔥中丁Q</t>
    <phoneticPr fontId="1" type="noConversion"/>
  </si>
  <si>
    <t>大白菜切Q</t>
    <phoneticPr fontId="1" type="noConversion"/>
  </si>
  <si>
    <t>洋蔥絲Q</t>
    <phoneticPr fontId="1" type="noConversion"/>
  </si>
  <si>
    <t>味噌非基改</t>
    <phoneticPr fontId="1" type="noConversion"/>
  </si>
  <si>
    <t>CAS里肌大排75g</t>
    <phoneticPr fontId="1" type="noConversion"/>
  </si>
  <si>
    <t>白蘿蔔中丁Q</t>
    <phoneticPr fontId="1" type="noConversion"/>
  </si>
  <si>
    <t>洋蔥中丁Q</t>
    <phoneticPr fontId="1" type="noConversion"/>
  </si>
  <si>
    <t>薑絲</t>
    <phoneticPr fontId="1" type="noConversion"/>
  </si>
  <si>
    <t>g</t>
    <phoneticPr fontId="1" type="noConversion"/>
  </si>
  <si>
    <t>CAS馬鈴薯小丁</t>
    <phoneticPr fontId="1" type="noConversion"/>
  </si>
  <si>
    <t>山藥小丁Q</t>
    <phoneticPr fontId="1" type="noConversion"/>
  </si>
  <si>
    <t>CAS大骨切</t>
    <phoneticPr fontId="1" type="noConversion"/>
  </si>
  <si>
    <t>有機白米</t>
    <phoneticPr fontId="1" type="noConversion"/>
  </si>
  <si>
    <t>CAS肉角-前腿</t>
    <phoneticPr fontId="1" type="noConversion"/>
  </si>
  <si>
    <t>TAP地瓜中丁</t>
    <phoneticPr fontId="1" type="noConversion"/>
  </si>
  <si>
    <t>蒸肉粉</t>
    <phoneticPr fontId="1" type="noConversion"/>
  </si>
  <si>
    <t>CAS玉米粒</t>
    <phoneticPr fontId="1" type="noConversion"/>
  </si>
  <si>
    <t>g</t>
    <phoneticPr fontId="1" type="noConversion"/>
  </si>
  <si>
    <t>CAS馬鈴薯小丁</t>
    <phoneticPr fontId="1" type="noConversion"/>
  </si>
  <si>
    <t>洋蔥小丁Q</t>
    <phoneticPr fontId="1" type="noConversion"/>
  </si>
  <si>
    <t>CAS紅蘿蔔小丁</t>
    <phoneticPr fontId="1" type="noConversion"/>
  </si>
  <si>
    <t>CAS絞肉-前腿</t>
    <phoneticPr fontId="1" type="noConversion"/>
  </si>
  <si>
    <t>TAP冬瓜中丁</t>
    <phoneticPr fontId="1" type="noConversion"/>
  </si>
  <si>
    <t>CAS冷藏骨腿丁</t>
    <phoneticPr fontId="1" type="noConversion"/>
  </si>
  <si>
    <t>水果</t>
    <phoneticPr fontId="1" type="noConversion"/>
  </si>
  <si>
    <t>白米</t>
    <phoneticPr fontId="1" type="noConversion"/>
  </si>
  <si>
    <t>薏仁</t>
    <phoneticPr fontId="1" type="noConversion"/>
  </si>
  <si>
    <t>CAS冷藏帶皮胸丁</t>
    <phoneticPr fontId="1" type="noConversion"/>
  </si>
  <si>
    <t>白蘿蔔中丁Q</t>
    <phoneticPr fontId="1" type="noConversion"/>
  </si>
  <si>
    <t>CAS紅蘿蔔中丁</t>
    <phoneticPr fontId="1" type="noConversion"/>
  </si>
  <si>
    <t>g</t>
    <phoneticPr fontId="1" type="noConversion"/>
  </si>
  <si>
    <t>CAS冷藏殺菌全蛋液</t>
    <phoneticPr fontId="1" type="noConversion"/>
  </si>
  <si>
    <t>CAS馬鈴薯絲</t>
    <phoneticPr fontId="1" type="noConversion"/>
  </si>
  <si>
    <t>洋蔥絲Q</t>
    <phoneticPr fontId="1" type="noConversion"/>
  </si>
  <si>
    <t>CAS玉米粒</t>
    <phoneticPr fontId="1" type="noConversion"/>
  </si>
  <si>
    <t>全穀雜糧類</t>
    <phoneticPr fontId="1" type="noConversion"/>
  </si>
  <si>
    <t>蔬菜類</t>
    <phoneticPr fontId="1" type="noConversion"/>
  </si>
  <si>
    <t>鮮奶</t>
    <phoneticPr fontId="1" type="noConversion"/>
  </si>
  <si>
    <t>改柳葉魚</t>
    <phoneticPr fontId="1" type="noConversion"/>
  </si>
  <si>
    <t>鮮奶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</si>
</sst>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-404]aaa;@"/>
    <numFmt numFmtId="177" formatCode="m/d;@"/>
    <numFmt numFmtId="178" formatCode="m&quot;月&quot;d&quot;日&quot;"/>
    <numFmt numFmtId="179" formatCode="0.0_ "/>
    <numFmt numFmtId="180" formatCode="0.0_);[Red]\(0.0\)"/>
    <numFmt numFmtId="181" formatCode="0_);[Red]\(0\)"/>
    <numFmt numFmtId="182" formatCode="0_ "/>
    <numFmt numFmtId="183" formatCode="0.00_ 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b/>
      <sz val="20"/>
      <color theme="1"/>
      <name val="新細明體"/>
      <family val="2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b/>
      <u/>
      <sz val="12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6"/>
      <color theme="1" tint="4.9989318521683403E-2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b/>
      <sz val="16"/>
      <color theme="0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6"/>
      <color indexed="8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470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 indent="4"/>
    </xf>
    <xf numFmtId="0" fontId="9" fillId="0" borderId="0" xfId="0" applyFont="1">
      <alignment vertical="center"/>
    </xf>
    <xf numFmtId="0" fontId="2" fillId="0" borderId="0" xfId="0" applyFont="1" applyAlignment="1">
      <alignment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5" borderId="2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7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5" borderId="27" xfId="0" applyFont="1" applyFill="1" applyBorder="1" applyAlignment="1">
      <alignment vertical="center" wrapText="1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20" xfId="0" applyNumberFormat="1" applyFont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2" fillId="0" borderId="1" xfId="0" applyFont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6" borderId="19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2" xfId="0" applyFill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18" fillId="3" borderId="12" xfId="0" applyNumberFormat="1" applyFont="1" applyFill="1" applyBorder="1" applyAlignment="1">
      <alignment horizontal="center" vertical="center"/>
    </xf>
    <xf numFmtId="179" fontId="18" fillId="3" borderId="1" xfId="2" applyNumberFormat="1" applyFont="1" applyFill="1" applyBorder="1" applyAlignment="1">
      <alignment horizontal="center" vertical="center"/>
    </xf>
    <xf numFmtId="0" fontId="18" fillId="3" borderId="1" xfId="2" applyNumberFormat="1" applyFont="1" applyFill="1" applyBorder="1" applyAlignment="1">
      <alignment horizontal="center" vertical="center"/>
    </xf>
    <xf numFmtId="0" fontId="18" fillId="3" borderId="17" xfId="0" applyNumberFormat="1" applyFont="1" applyFill="1" applyBorder="1" applyAlignment="1">
      <alignment horizontal="center" vertical="center"/>
    </xf>
    <xf numFmtId="179" fontId="18" fillId="3" borderId="9" xfId="2" applyNumberFormat="1" applyFont="1" applyFill="1" applyBorder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/>
    </xf>
    <xf numFmtId="0" fontId="18" fillId="3" borderId="10" xfId="0" applyNumberFormat="1" applyFont="1" applyFill="1" applyBorder="1" applyAlignment="1">
      <alignment horizontal="center" vertical="center"/>
    </xf>
    <xf numFmtId="179" fontId="18" fillId="3" borderId="16" xfId="2" applyNumberFormat="1" applyFont="1" applyFill="1" applyBorder="1" applyAlignment="1">
      <alignment horizontal="center" vertical="center"/>
    </xf>
    <xf numFmtId="0" fontId="18" fillId="3" borderId="16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177" fontId="2" fillId="0" borderId="3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16" xfId="3" applyNumberFormat="1" applyFont="1" applyFill="1" applyBorder="1" applyAlignment="1">
      <alignment horizontal="center" vertical="center" wrapText="1"/>
    </xf>
    <xf numFmtId="0" fontId="7" fillId="3" borderId="16" xfId="7" applyNumberFormat="1" applyFont="1" applyFill="1" applyBorder="1" applyAlignment="1">
      <alignment horizontal="center" vertical="center" wrapText="1"/>
    </xf>
    <xf numFmtId="0" fontId="10" fillId="3" borderId="0" xfId="8" applyNumberFormat="1" applyFont="1" applyFill="1" applyAlignment="1">
      <alignment horizontal="center" vertical="center"/>
    </xf>
    <xf numFmtId="0" fontId="11" fillId="3" borderId="0" xfId="8" applyNumberFormat="1" applyFont="1" applyFill="1" applyAlignment="1">
      <alignment horizontal="center" vertical="center" wrapText="1"/>
    </xf>
    <xf numFmtId="0" fontId="12" fillId="3" borderId="0" xfId="8" applyNumberFormat="1" applyFont="1" applyFill="1" applyAlignment="1">
      <alignment horizontal="center" vertical="center" wrapText="1"/>
    </xf>
    <xf numFmtId="0" fontId="11" fillId="3" borderId="0" xfId="8" applyNumberFormat="1" applyFont="1" applyFill="1" applyAlignment="1">
      <alignment horizontal="left" vertical="center"/>
    </xf>
    <xf numFmtId="0" fontId="3" fillId="3" borderId="0" xfId="0" applyNumberFormat="1" applyFont="1" applyFill="1">
      <alignment vertical="center"/>
    </xf>
    <xf numFmtId="0" fontId="2" fillId="3" borderId="0" xfId="0" applyFont="1" applyFill="1" applyBorder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2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7" fillId="3" borderId="31" xfId="2" applyNumberFormat="1" applyFont="1" applyFill="1" applyBorder="1" applyAlignment="1">
      <alignment horizontal="center" vertical="center" wrapText="1" shrinkToFit="1"/>
    </xf>
    <xf numFmtId="0" fontId="23" fillId="3" borderId="19" xfId="5" applyFont="1" applyFill="1" applyBorder="1" applyAlignment="1">
      <alignment horizontal="center" vertical="center" shrinkToFit="1"/>
    </xf>
    <xf numFmtId="0" fontId="6" fillId="3" borderId="1" xfId="5" applyFont="1" applyFill="1" applyBorder="1" applyAlignment="1">
      <alignment horizontal="center" vertical="center" shrinkToFit="1"/>
    </xf>
    <xf numFmtId="0" fontId="22" fillId="3" borderId="1" xfId="5" applyNumberFormat="1" applyFont="1" applyFill="1" applyBorder="1" applyAlignment="1">
      <alignment horizontal="center" vertical="center" wrapText="1" shrinkToFit="1"/>
    </xf>
    <xf numFmtId="0" fontId="22" fillId="3" borderId="28" xfId="5" applyNumberFormat="1" applyFont="1" applyFill="1" applyBorder="1" applyAlignment="1">
      <alignment horizontal="center" vertical="center" wrapText="1" shrinkToFit="1"/>
    </xf>
    <xf numFmtId="0" fontId="23" fillId="3" borderId="1" xfId="5" applyFont="1" applyFill="1" applyBorder="1" applyAlignment="1">
      <alignment horizontal="center" vertical="center" shrinkToFit="1"/>
    </xf>
    <xf numFmtId="0" fontId="17" fillId="3" borderId="1" xfId="5" applyNumberFormat="1" applyFont="1" applyFill="1" applyBorder="1" applyAlignment="1">
      <alignment horizontal="center" vertical="center" wrapText="1" shrinkToFit="1"/>
    </xf>
    <xf numFmtId="0" fontId="17" fillId="3" borderId="28" xfId="2" applyNumberFormat="1" applyFont="1" applyFill="1" applyBorder="1" applyAlignment="1">
      <alignment horizontal="center" vertical="center" wrapText="1" shrinkToFit="1"/>
    </xf>
    <xf numFmtId="0" fontId="23" fillId="3" borderId="20" xfId="5" applyFont="1" applyFill="1" applyBorder="1" applyAlignment="1">
      <alignment horizontal="center" vertical="center" shrinkToFit="1"/>
    </xf>
    <xf numFmtId="0" fontId="23" fillId="3" borderId="16" xfId="5" applyFont="1" applyFill="1" applyBorder="1" applyAlignment="1">
      <alignment horizontal="center" vertical="center" shrinkToFit="1"/>
    </xf>
    <xf numFmtId="0" fontId="17" fillId="3" borderId="16" xfId="5" applyNumberFormat="1" applyFont="1" applyFill="1" applyBorder="1" applyAlignment="1">
      <alignment horizontal="center" vertical="center" wrapText="1" shrinkToFit="1"/>
    </xf>
    <xf numFmtId="0" fontId="17" fillId="3" borderId="32" xfId="2" applyNumberFormat="1" applyFont="1" applyFill="1" applyBorder="1" applyAlignment="1">
      <alignment horizontal="center" vertical="center" wrapText="1" shrinkToFit="1"/>
    </xf>
    <xf numFmtId="0" fontId="23" fillId="3" borderId="18" xfId="5" applyFont="1" applyFill="1" applyBorder="1" applyAlignment="1">
      <alignment horizontal="center" vertical="center" shrinkToFit="1"/>
    </xf>
    <xf numFmtId="0" fontId="23" fillId="3" borderId="9" xfId="5" applyFont="1" applyFill="1" applyBorder="1" applyAlignment="1">
      <alignment horizontal="center" vertical="center" shrinkToFit="1"/>
    </xf>
    <xf numFmtId="0" fontId="17" fillId="3" borderId="9" xfId="5" applyNumberFormat="1" applyFont="1" applyFill="1" applyBorder="1" applyAlignment="1">
      <alignment horizontal="center" vertical="center" wrapText="1" shrinkToFit="1"/>
    </xf>
    <xf numFmtId="0" fontId="2" fillId="3" borderId="0" xfId="2" applyFont="1" applyFill="1">
      <alignment vertical="center"/>
    </xf>
    <xf numFmtId="0" fontId="8" fillId="3" borderId="0" xfId="8" applyFont="1" applyFill="1" applyAlignment="1">
      <alignment horizontal="left" readingOrder="2"/>
    </xf>
    <xf numFmtId="0" fontId="8" fillId="3" borderId="0" xfId="8" applyNumberFormat="1" applyFont="1" applyFill="1" applyAlignment="1">
      <alignment horizontal="center" vertical="center"/>
    </xf>
    <xf numFmtId="0" fontId="7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2" fillId="3" borderId="0" xfId="0" applyNumberFormat="1" applyFont="1" applyFill="1">
      <alignment vertical="center"/>
    </xf>
    <xf numFmtId="0" fontId="2" fillId="3" borderId="0" xfId="0" applyNumberFormat="1" applyFont="1" applyFill="1" applyAlignment="1">
      <alignment horizontal="center" vertical="center"/>
    </xf>
    <xf numFmtId="0" fontId="23" fillId="3" borderId="24" xfId="5" applyFont="1" applyFill="1" applyBorder="1" applyAlignment="1">
      <alignment horizontal="center" vertical="center" shrinkToFit="1"/>
    </xf>
    <xf numFmtId="0" fontId="23" fillId="3" borderId="4" xfId="5" applyFont="1" applyFill="1" applyBorder="1" applyAlignment="1">
      <alignment horizontal="center" vertical="center" shrinkToFit="1"/>
    </xf>
    <xf numFmtId="0" fontId="17" fillId="3" borderId="4" xfId="5" applyNumberFormat="1" applyFont="1" applyFill="1" applyBorder="1" applyAlignment="1">
      <alignment horizontal="center" vertical="center" wrapText="1" shrinkToFit="1"/>
    </xf>
    <xf numFmtId="0" fontId="17" fillId="3" borderId="37" xfId="5" applyNumberFormat="1" applyFont="1" applyFill="1" applyBorder="1" applyAlignment="1">
      <alignment horizontal="center" vertical="center" wrapText="1" shrinkToFit="1"/>
    </xf>
    <xf numFmtId="0" fontId="17" fillId="3" borderId="10" xfId="2" applyNumberFormat="1" applyFont="1" applyFill="1" applyBorder="1" applyAlignment="1">
      <alignment horizontal="center" vertical="center" wrapText="1" shrinkToFit="1"/>
    </xf>
    <xf numFmtId="0" fontId="17" fillId="3" borderId="12" xfId="2" applyNumberFormat="1" applyFont="1" applyFill="1" applyBorder="1" applyAlignment="1">
      <alignment horizontal="center" vertical="center" wrapText="1" shrinkToFit="1"/>
    </xf>
    <xf numFmtId="179" fontId="18" fillId="3" borderId="4" xfId="2" applyNumberFormat="1" applyFont="1" applyFill="1" applyBorder="1" applyAlignment="1">
      <alignment horizontal="center" vertical="center"/>
    </xf>
    <xf numFmtId="0" fontId="18" fillId="3" borderId="4" xfId="2" applyNumberFormat="1" applyFont="1" applyFill="1" applyBorder="1" applyAlignment="1">
      <alignment horizontal="center" vertical="center"/>
    </xf>
    <xf numFmtId="0" fontId="18" fillId="3" borderId="25" xfId="0" applyNumberFormat="1" applyFont="1" applyFill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3" fillId="4" borderId="20" xfId="5" applyFont="1" applyFill="1" applyBorder="1" applyAlignment="1">
      <alignment horizontal="center" vertical="center" shrinkToFit="1"/>
    </xf>
    <xf numFmtId="0" fontId="23" fillId="4" borderId="16" xfId="5" applyFont="1" applyFill="1" applyBorder="1" applyAlignment="1">
      <alignment horizontal="center" vertical="center" shrinkToFit="1"/>
    </xf>
    <xf numFmtId="0" fontId="17" fillId="4" borderId="16" xfId="5" applyNumberFormat="1" applyFont="1" applyFill="1" applyBorder="1" applyAlignment="1">
      <alignment horizontal="center" vertical="center" wrapText="1" shrinkToFit="1"/>
    </xf>
    <xf numFmtId="0" fontId="17" fillId="4" borderId="32" xfId="2" applyNumberFormat="1" applyFont="1" applyFill="1" applyBorder="1" applyAlignment="1">
      <alignment horizontal="center" vertical="center" wrapText="1" shrinkToFit="1"/>
    </xf>
    <xf numFmtId="179" fontId="18" fillId="4" borderId="27" xfId="2" applyNumberFormat="1" applyFont="1" applyFill="1" applyBorder="1" applyAlignment="1">
      <alignment horizontal="center" vertical="center"/>
    </xf>
    <xf numFmtId="0" fontId="18" fillId="4" borderId="27" xfId="2" applyNumberFormat="1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>
      <alignment horizontal="center" vertical="center"/>
    </xf>
    <xf numFmtId="0" fontId="17" fillId="4" borderId="17" xfId="5" applyNumberFormat="1" applyFont="1" applyFill="1" applyBorder="1" applyAlignment="1">
      <alignment horizontal="center" vertical="center" wrapText="1" shrinkToFit="1"/>
    </xf>
    <xf numFmtId="179" fontId="18" fillId="4" borderId="16" xfId="2" applyNumberFormat="1" applyFont="1" applyFill="1" applyBorder="1" applyAlignment="1">
      <alignment horizontal="center" vertical="center"/>
    </xf>
    <xf numFmtId="0" fontId="18" fillId="4" borderId="16" xfId="2" applyNumberFormat="1" applyFont="1" applyFill="1" applyBorder="1" applyAlignment="1">
      <alignment horizontal="center" vertical="center"/>
    </xf>
    <xf numFmtId="0" fontId="18" fillId="4" borderId="17" xfId="0" applyNumberFormat="1" applyFont="1" applyFill="1" applyBorder="1" applyAlignment="1">
      <alignment horizontal="center" vertical="center"/>
    </xf>
    <xf numFmtId="0" fontId="17" fillId="10" borderId="16" xfId="5" applyNumberFormat="1" applyFont="1" applyFill="1" applyBorder="1" applyAlignment="1">
      <alignment horizontal="center" vertical="center" wrapText="1" shrinkToFit="1"/>
    </xf>
    <xf numFmtId="0" fontId="17" fillId="10" borderId="1" xfId="5" applyNumberFormat="1" applyFont="1" applyFill="1" applyBorder="1" applyAlignment="1">
      <alignment horizontal="center" vertical="center" wrapText="1" shrinkToFit="1"/>
    </xf>
    <xf numFmtId="0" fontId="0" fillId="5" borderId="19" xfId="0" applyFill="1" applyBorder="1">
      <alignment vertical="center"/>
    </xf>
    <xf numFmtId="181" fontId="3" fillId="3" borderId="0" xfId="0" applyNumberFormat="1" applyFont="1" applyFill="1">
      <alignment vertical="center"/>
    </xf>
    <xf numFmtId="179" fontId="18" fillId="3" borderId="4" xfId="2" applyNumberFormat="1" applyFont="1" applyFill="1" applyBorder="1" applyAlignment="1">
      <alignment horizontal="center"/>
    </xf>
    <xf numFmtId="0" fontId="5" fillId="0" borderId="0" xfId="0" applyFont="1">
      <alignment vertical="center"/>
    </xf>
    <xf numFmtId="181" fontId="18" fillId="3" borderId="1" xfId="0" applyNumberFormat="1" applyFont="1" applyFill="1" applyBorder="1" applyAlignment="1">
      <alignment horizontal="center" vertical="center"/>
    </xf>
    <xf numFmtId="181" fontId="18" fillId="3" borderId="16" xfId="0" applyNumberFormat="1" applyFont="1" applyFill="1" applyBorder="1" applyAlignment="1">
      <alignment horizontal="center" vertical="center"/>
    </xf>
    <xf numFmtId="181" fontId="18" fillId="3" borderId="4" xfId="0" applyNumberFormat="1" applyFont="1" applyFill="1" applyBorder="1" applyAlignment="1">
      <alignment horizontal="center" vertical="center"/>
    </xf>
    <xf numFmtId="181" fontId="18" fillId="4" borderId="27" xfId="0" applyNumberFormat="1" applyFont="1" applyFill="1" applyBorder="1" applyAlignment="1">
      <alignment horizontal="center" vertical="center"/>
    </xf>
    <xf numFmtId="181" fontId="18" fillId="3" borderId="9" xfId="0" applyNumberFormat="1" applyFont="1" applyFill="1" applyBorder="1" applyAlignment="1">
      <alignment horizontal="center" vertical="center"/>
    </xf>
    <xf numFmtId="181" fontId="18" fillId="4" borderId="16" xfId="0" applyNumberFormat="1" applyFont="1" applyFill="1" applyBorder="1" applyAlignment="1">
      <alignment horizontal="center" vertical="center"/>
    </xf>
    <xf numFmtId="181" fontId="18" fillId="3" borderId="4" xfId="2" applyNumberFormat="1" applyFont="1" applyFill="1" applyBorder="1" applyAlignment="1">
      <alignment horizontal="center"/>
    </xf>
    <xf numFmtId="181" fontId="2" fillId="3" borderId="0" xfId="2" applyNumberFormat="1" applyFont="1" applyFill="1">
      <alignment vertical="center"/>
    </xf>
    <xf numFmtId="181" fontId="2" fillId="3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16" xfId="7" applyNumberFormat="1" applyFont="1" applyFill="1" applyBorder="1" applyAlignment="1">
      <alignment horizontal="center" vertical="center" wrapText="1"/>
    </xf>
    <xf numFmtId="0" fontId="2" fillId="3" borderId="0" xfId="2" applyFont="1" applyFill="1">
      <alignment vertical="center"/>
    </xf>
    <xf numFmtId="0" fontId="8" fillId="3" borderId="0" xfId="8" applyFont="1" applyFill="1" applyAlignment="1">
      <alignment horizontal="left" readingOrder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7" fillId="4" borderId="0" xfId="0" applyFont="1" applyFill="1">
      <alignment vertical="center"/>
    </xf>
    <xf numFmtId="0" fontId="2" fillId="4" borderId="0" xfId="0" applyFont="1" applyFill="1">
      <alignment vertical="center"/>
    </xf>
    <xf numFmtId="180" fontId="18" fillId="3" borderId="19" xfId="2" applyNumberFormat="1" applyFont="1" applyFill="1" applyBorder="1" applyAlignment="1">
      <alignment horizontal="center" vertical="center"/>
    </xf>
    <xf numFmtId="180" fontId="18" fillId="3" borderId="1" xfId="2" applyNumberFormat="1" applyFont="1" applyFill="1" applyBorder="1" applyAlignment="1">
      <alignment horizontal="center" vertical="center"/>
    </xf>
    <xf numFmtId="0" fontId="17" fillId="3" borderId="0" xfId="0" applyFont="1" applyFill="1">
      <alignment vertical="center"/>
    </xf>
    <xf numFmtId="180" fontId="18" fillId="3" borderId="20" xfId="2" applyNumberFormat="1" applyFont="1" applyFill="1" applyBorder="1" applyAlignment="1">
      <alignment horizontal="center" vertical="center"/>
    </xf>
    <xf numFmtId="180" fontId="18" fillId="3" borderId="16" xfId="2" applyNumberFormat="1" applyFont="1" applyFill="1" applyBorder="1" applyAlignment="1">
      <alignment horizontal="center" vertical="center"/>
    </xf>
    <xf numFmtId="180" fontId="18" fillId="3" borderId="24" xfId="2" applyNumberFormat="1" applyFont="1" applyFill="1" applyBorder="1" applyAlignment="1">
      <alignment horizontal="center" vertical="center"/>
    </xf>
    <xf numFmtId="180" fontId="18" fillId="3" borderId="4" xfId="2" applyNumberFormat="1" applyFont="1" applyFill="1" applyBorder="1" applyAlignment="1">
      <alignment horizontal="center" vertical="center"/>
    </xf>
    <xf numFmtId="180" fontId="18" fillId="4" borderId="30" xfId="2" applyNumberFormat="1" applyFont="1" applyFill="1" applyBorder="1" applyAlignment="1">
      <alignment horizontal="center" vertical="center"/>
    </xf>
    <xf numFmtId="180" fontId="18" fillId="4" borderId="27" xfId="2" applyNumberFormat="1" applyFont="1" applyFill="1" applyBorder="1" applyAlignment="1">
      <alignment horizontal="center" vertical="center"/>
    </xf>
    <xf numFmtId="180" fontId="18" fillId="3" borderId="18" xfId="2" applyNumberFormat="1" applyFont="1" applyFill="1" applyBorder="1" applyAlignment="1">
      <alignment horizontal="center" vertical="center"/>
    </xf>
    <xf numFmtId="180" fontId="18" fillId="3" borderId="9" xfId="2" applyNumberFormat="1" applyFont="1" applyFill="1" applyBorder="1" applyAlignment="1">
      <alignment horizontal="center" vertical="center"/>
    </xf>
    <xf numFmtId="180" fontId="18" fillId="4" borderId="20" xfId="2" applyNumberFormat="1" applyFont="1" applyFill="1" applyBorder="1" applyAlignment="1">
      <alignment horizontal="center" vertical="center"/>
    </xf>
    <xf numFmtId="180" fontId="18" fillId="4" borderId="16" xfId="2" applyNumberFormat="1" applyFont="1" applyFill="1" applyBorder="1" applyAlignment="1">
      <alignment horizontal="center" vertical="center"/>
    </xf>
    <xf numFmtId="179" fontId="2" fillId="3" borderId="4" xfId="2" applyNumberFormat="1" applyFont="1" applyFill="1" applyBorder="1" applyAlignment="1">
      <alignment horizontal="center"/>
    </xf>
    <xf numFmtId="181" fontId="2" fillId="3" borderId="4" xfId="2" applyNumberFormat="1" applyFont="1" applyFill="1" applyBorder="1" applyAlignment="1">
      <alignment horizontal="center"/>
    </xf>
    <xf numFmtId="0" fontId="2" fillId="3" borderId="0" xfId="2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81" fontId="8" fillId="11" borderId="9" xfId="4" applyNumberFormat="1" applyFont="1" applyFill="1" applyBorder="1" applyAlignment="1">
      <alignment horizontal="center" vertical="center" shrinkToFit="1"/>
    </xf>
    <xf numFmtId="0" fontId="7" fillId="11" borderId="10" xfId="4" applyNumberFormat="1" applyFont="1" applyFill="1" applyBorder="1" applyAlignment="1">
      <alignment horizontal="center" vertical="center" wrapText="1" shrinkToFit="1"/>
    </xf>
    <xf numFmtId="181" fontId="8" fillId="11" borderId="27" xfId="4" applyNumberFormat="1" applyFont="1" applyFill="1" applyBorder="1" applyAlignment="1">
      <alignment horizontal="center" vertical="center" shrinkToFit="1"/>
    </xf>
    <xf numFmtId="0" fontId="7" fillId="11" borderId="29" xfId="4" applyNumberFormat="1" applyFont="1" applyFill="1" applyBorder="1" applyAlignment="1">
      <alignment horizontal="center" vertical="center" wrapText="1" shrinkToFit="1"/>
    </xf>
    <xf numFmtId="0" fontId="23" fillId="4" borderId="4" xfId="5" applyFont="1" applyFill="1" applyBorder="1" applyAlignment="1">
      <alignment horizontal="center" vertical="center" shrinkToFit="1"/>
    </xf>
    <xf numFmtId="0" fontId="16" fillId="3" borderId="1" xfId="3" applyFont="1" applyFill="1" applyBorder="1" applyAlignment="1">
      <alignment horizontal="center" vertical="center" wrapText="1" shrinkToFit="1"/>
    </xf>
    <xf numFmtId="0" fontId="16" fillId="3" borderId="1" xfId="3" applyNumberFormat="1" applyFont="1" applyFill="1" applyBorder="1" applyAlignment="1">
      <alignment horizontal="center" vertical="center" wrapText="1" shrinkToFit="1"/>
    </xf>
    <xf numFmtId="0" fontId="2" fillId="7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 shrinkToFit="1"/>
    </xf>
    <xf numFmtId="0" fontId="16" fillId="4" borderId="1" xfId="3" applyNumberFormat="1" applyFont="1" applyFill="1" applyBorder="1" applyAlignment="1">
      <alignment horizontal="center" vertical="center" wrapText="1" shrinkToFit="1"/>
    </xf>
    <xf numFmtId="0" fontId="16" fillId="10" borderId="1" xfId="3" applyNumberFormat="1" applyFont="1" applyFill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80" fontId="18" fillId="3" borderId="30" xfId="2" applyNumberFormat="1" applyFont="1" applyFill="1" applyBorder="1" applyAlignment="1">
      <alignment horizontal="center" vertical="center"/>
    </xf>
    <xf numFmtId="180" fontId="18" fillId="3" borderId="27" xfId="2" applyNumberFormat="1" applyFont="1" applyFill="1" applyBorder="1" applyAlignment="1">
      <alignment horizontal="center" vertical="center"/>
    </xf>
    <xf numFmtId="0" fontId="18" fillId="3" borderId="27" xfId="2" applyNumberFormat="1" applyFont="1" applyFill="1" applyBorder="1" applyAlignment="1">
      <alignment horizontal="center" vertical="center"/>
    </xf>
    <xf numFmtId="181" fontId="18" fillId="3" borderId="27" xfId="0" applyNumberFormat="1" applyFont="1" applyFill="1" applyBorder="1" applyAlignment="1">
      <alignment horizontal="center" vertical="center"/>
    </xf>
    <xf numFmtId="0" fontId="18" fillId="3" borderId="29" xfId="0" applyNumberFormat="1" applyFont="1" applyFill="1" applyBorder="1" applyAlignment="1">
      <alignment horizontal="center" vertical="center"/>
    </xf>
    <xf numFmtId="0" fontId="24" fillId="3" borderId="24" xfId="5" applyFont="1" applyFill="1" applyBorder="1" applyAlignment="1">
      <alignment horizontal="center" vertical="center" shrinkToFit="1"/>
    </xf>
    <xf numFmtId="0" fontId="24" fillId="3" borderId="4" xfId="5" applyFont="1" applyFill="1" applyBorder="1" applyAlignment="1">
      <alignment horizontal="center" vertical="center" shrinkToFit="1"/>
    </xf>
    <xf numFmtId="0" fontId="25" fillId="3" borderId="4" xfId="5" applyNumberFormat="1" applyFont="1" applyFill="1" applyBorder="1" applyAlignment="1">
      <alignment horizontal="center" vertical="center" wrapText="1" shrinkToFit="1"/>
    </xf>
    <xf numFmtId="0" fontId="25" fillId="3" borderId="37" xfId="2" applyNumberFormat="1" applyFont="1" applyFill="1" applyBorder="1" applyAlignment="1">
      <alignment horizontal="center" vertical="center" wrapText="1" shrinkToFit="1"/>
    </xf>
    <xf numFmtId="180" fontId="26" fillId="3" borderId="24" xfId="2" applyNumberFormat="1" applyFont="1" applyFill="1" applyBorder="1" applyAlignment="1">
      <alignment horizontal="center" vertical="center"/>
    </xf>
    <xf numFmtId="180" fontId="26" fillId="3" borderId="4" xfId="2" applyNumberFormat="1" applyFont="1" applyFill="1" applyBorder="1" applyAlignment="1">
      <alignment horizontal="center" vertical="center"/>
    </xf>
    <xf numFmtId="0" fontId="26" fillId="3" borderId="4" xfId="2" applyNumberFormat="1" applyFont="1" applyFill="1" applyBorder="1" applyAlignment="1">
      <alignment horizontal="center" vertical="center"/>
    </xf>
    <xf numFmtId="181" fontId="26" fillId="3" borderId="4" xfId="0" applyNumberFormat="1" applyFont="1" applyFill="1" applyBorder="1" applyAlignment="1">
      <alignment horizontal="center" vertical="center"/>
    </xf>
    <xf numFmtId="0" fontId="26" fillId="3" borderId="25" xfId="0" applyNumberFormat="1" applyFont="1" applyFill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7" fillId="3" borderId="0" xfId="0" applyFont="1" applyFill="1">
      <alignment vertical="center"/>
    </xf>
    <xf numFmtId="0" fontId="28" fillId="3" borderId="0" xfId="0" applyFont="1" applyFill="1">
      <alignment vertical="center"/>
    </xf>
    <xf numFmtId="0" fontId="18" fillId="4" borderId="17" xfId="2" applyNumberFormat="1" applyFont="1" applyFill="1" applyBorder="1" applyAlignment="1">
      <alignment horizontal="center" vertical="center"/>
    </xf>
    <xf numFmtId="0" fontId="0" fillId="11" borderId="0" xfId="0" applyFill="1">
      <alignment vertical="center"/>
    </xf>
    <xf numFmtId="0" fontId="29" fillId="3" borderId="28" xfId="4" applyNumberFormat="1" applyFont="1" applyFill="1" applyBorder="1" applyAlignment="1">
      <alignment horizontal="center" vertical="center" wrapText="1"/>
    </xf>
    <xf numFmtId="0" fontId="29" fillId="4" borderId="28" xfId="4" applyNumberFormat="1" applyFont="1" applyFill="1" applyBorder="1" applyAlignment="1">
      <alignment horizontal="center" vertical="center" wrapText="1"/>
    </xf>
    <xf numFmtId="179" fontId="18" fillId="3" borderId="27" xfId="2" applyNumberFormat="1" applyFont="1" applyFill="1" applyBorder="1" applyAlignment="1">
      <alignment horizontal="center" vertical="center"/>
    </xf>
    <xf numFmtId="0" fontId="23" fillId="4" borderId="18" xfId="5" applyFont="1" applyFill="1" applyBorder="1" applyAlignment="1">
      <alignment horizontal="center" vertical="center" shrinkToFit="1"/>
    </xf>
    <xf numFmtId="0" fontId="23" fillId="4" borderId="9" xfId="5" applyFont="1" applyFill="1" applyBorder="1" applyAlignment="1">
      <alignment horizontal="center" vertical="center" shrinkToFit="1"/>
    </xf>
    <xf numFmtId="0" fontId="17" fillId="4" borderId="9" xfId="5" applyNumberFormat="1" applyFont="1" applyFill="1" applyBorder="1" applyAlignment="1">
      <alignment horizontal="center" vertical="center" wrapText="1" shrinkToFit="1"/>
    </xf>
    <xf numFmtId="0" fontId="17" fillId="4" borderId="31" xfId="5" applyNumberFormat="1" applyFont="1" applyFill="1" applyBorder="1" applyAlignment="1">
      <alignment horizontal="center" vertical="center" wrapText="1" shrinkToFit="1"/>
    </xf>
    <xf numFmtId="0" fontId="18" fillId="4" borderId="9" xfId="5" applyNumberFormat="1" applyFont="1" applyFill="1" applyBorder="1" applyAlignment="1">
      <alignment horizontal="center" vertical="center" shrinkToFit="1"/>
    </xf>
    <xf numFmtId="181" fontId="18" fillId="4" borderId="9" xfId="0" applyNumberFormat="1" applyFont="1" applyFill="1" applyBorder="1" applyAlignment="1">
      <alignment horizontal="center" vertical="center"/>
    </xf>
    <xf numFmtId="180" fontId="2" fillId="4" borderId="18" xfId="5" applyNumberFormat="1" applyFont="1" applyFill="1" applyBorder="1" applyAlignment="1">
      <alignment horizontal="center" vertical="center" shrinkToFit="1"/>
    </xf>
    <xf numFmtId="180" fontId="2" fillId="4" borderId="9" xfId="5" applyNumberFormat="1" applyFont="1" applyFill="1" applyBorder="1" applyAlignment="1">
      <alignment horizontal="center" vertical="center" shrinkToFit="1"/>
    </xf>
    <xf numFmtId="0" fontId="2" fillId="4" borderId="9" xfId="5" applyNumberFormat="1" applyFont="1" applyFill="1" applyBorder="1" applyAlignment="1">
      <alignment horizontal="center" vertical="center" shrinkToFit="1"/>
    </xf>
    <xf numFmtId="179" fontId="17" fillId="4" borderId="10" xfId="5" applyNumberFormat="1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left" vertical="center"/>
    </xf>
    <xf numFmtId="0" fontId="17" fillId="0" borderId="0" xfId="2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0" fillId="3" borderId="0" xfId="0" applyFont="1" applyFill="1" applyBorder="1" applyAlignment="1">
      <alignment vertical="center" wrapText="1"/>
    </xf>
    <xf numFmtId="179" fontId="2" fillId="4" borderId="9" xfId="5" applyNumberFormat="1" applyFont="1" applyFill="1" applyBorder="1" applyAlignment="1">
      <alignment horizontal="center" vertical="center" shrinkToFit="1"/>
    </xf>
    <xf numFmtId="0" fontId="11" fillId="3" borderId="1" xfId="4" applyNumberFormat="1" applyFont="1" applyFill="1" applyBorder="1" applyAlignment="1">
      <alignment horizontal="center" vertical="center" wrapText="1" shrinkToFit="1"/>
    </xf>
    <xf numFmtId="179" fontId="11" fillId="3" borderId="1" xfId="4" applyNumberFormat="1" applyFont="1" applyFill="1" applyBorder="1" applyAlignment="1">
      <alignment horizontal="center" vertical="center" wrapText="1" shrinkToFit="1"/>
    </xf>
    <xf numFmtId="181" fontId="11" fillId="3" borderId="1" xfId="4" applyNumberFormat="1" applyFont="1" applyFill="1" applyBorder="1" applyAlignment="1">
      <alignment horizontal="center" vertical="center" shrinkToFit="1"/>
    </xf>
    <xf numFmtId="0" fontId="11" fillId="4" borderId="1" xfId="4" applyNumberFormat="1" applyFont="1" applyFill="1" applyBorder="1" applyAlignment="1">
      <alignment horizontal="center" vertical="center" wrapText="1" shrinkToFit="1"/>
    </xf>
    <xf numFmtId="0" fontId="2" fillId="5" borderId="3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80" fontId="18" fillId="4" borderId="18" xfId="5" applyNumberFormat="1" applyFont="1" applyFill="1" applyBorder="1" applyAlignment="1">
      <alignment horizontal="center" vertical="center" shrinkToFit="1"/>
    </xf>
    <xf numFmtId="180" fontId="18" fillId="4" borderId="9" xfId="5" applyNumberFormat="1" applyFont="1" applyFill="1" applyBorder="1" applyAlignment="1">
      <alignment horizontal="center" vertical="center" shrinkToFit="1"/>
    </xf>
    <xf numFmtId="180" fontId="11" fillId="3" borderId="19" xfId="4" applyNumberFormat="1" applyFont="1" applyFill="1" applyBorder="1" applyAlignment="1">
      <alignment horizontal="center" vertical="center" wrapText="1" shrinkToFit="1"/>
    </xf>
    <xf numFmtId="180" fontId="11" fillId="3" borderId="1" xfId="4" applyNumberFormat="1" applyFont="1" applyFill="1" applyBorder="1" applyAlignment="1">
      <alignment horizontal="center" vertical="center" wrapText="1" shrinkToFit="1"/>
    </xf>
    <xf numFmtId="181" fontId="19" fillId="3" borderId="1" xfId="4" applyNumberFormat="1" applyFont="1" applyFill="1" applyBorder="1" applyAlignment="1">
      <alignment horizontal="center" vertical="center" wrapText="1" shrinkToFit="1"/>
    </xf>
    <xf numFmtId="180" fontId="11" fillId="4" borderId="19" xfId="4" applyNumberFormat="1" applyFont="1" applyFill="1" applyBorder="1" applyAlignment="1">
      <alignment horizontal="center" vertical="center" wrapText="1" shrinkToFit="1"/>
    </xf>
    <xf numFmtId="180" fontId="11" fillId="4" borderId="1" xfId="4" applyNumberFormat="1" applyFont="1" applyFill="1" applyBorder="1" applyAlignment="1">
      <alignment horizontal="center" vertical="center" wrapText="1" shrinkToFit="1"/>
    </xf>
    <xf numFmtId="181" fontId="19" fillId="4" borderId="1" xfId="4" applyNumberFormat="1" applyFont="1" applyFill="1" applyBorder="1" applyAlignment="1">
      <alignment horizontal="center" vertical="center" wrapText="1" shrinkToFit="1"/>
    </xf>
    <xf numFmtId="0" fontId="18" fillId="3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80" fontId="11" fillId="3" borderId="1" xfId="4" applyNumberFormat="1" applyFont="1" applyFill="1" applyBorder="1" applyAlignment="1">
      <alignment horizontal="center" vertical="center" shrinkToFit="1"/>
    </xf>
    <xf numFmtId="180" fontId="11" fillId="4" borderId="1" xfId="4" applyNumberFormat="1" applyFont="1" applyFill="1" applyBorder="1" applyAlignment="1">
      <alignment horizontal="center" vertical="center" shrinkToFit="1"/>
    </xf>
    <xf numFmtId="180" fontId="26" fillId="3" borderId="1" xfId="4" applyNumberFormat="1" applyFont="1" applyFill="1" applyBorder="1" applyAlignment="1">
      <alignment horizontal="center" vertical="center" wrapText="1" shrinkToFit="1"/>
    </xf>
    <xf numFmtId="180" fontId="18" fillId="3" borderId="3" xfId="2" applyNumberFormat="1" applyFont="1" applyFill="1" applyBorder="1" applyAlignment="1">
      <alignment horizontal="center" vertical="center"/>
    </xf>
    <xf numFmtId="182" fontId="18" fillId="4" borderId="10" xfId="5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8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83" fontId="3" fillId="8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6" fillId="4" borderId="18" xfId="3" applyFont="1" applyFill="1" applyBorder="1" applyAlignment="1">
      <alignment horizontal="center" vertical="center" wrapText="1" shrinkToFit="1"/>
    </xf>
    <xf numFmtId="0" fontId="11" fillId="4" borderId="9" xfId="4" applyNumberFormat="1" applyFont="1" applyFill="1" applyBorder="1" applyAlignment="1">
      <alignment horizontal="center" vertical="center" wrapText="1" shrinkToFit="1"/>
    </xf>
    <xf numFmtId="179" fontId="11" fillId="4" borderId="9" xfId="4" applyNumberFormat="1" applyFont="1" applyFill="1" applyBorder="1" applyAlignment="1">
      <alignment horizontal="center" vertical="center" wrapText="1" shrinkToFit="1"/>
    </xf>
    <xf numFmtId="181" fontId="11" fillId="4" borderId="9" xfId="4" applyNumberFormat="1" applyFont="1" applyFill="1" applyBorder="1" applyAlignment="1">
      <alignment horizontal="center" vertical="center" shrinkToFit="1"/>
    </xf>
    <xf numFmtId="0" fontId="19" fillId="4" borderId="10" xfId="4" applyNumberFormat="1" applyFont="1" applyFill="1" applyBorder="1" applyAlignment="1">
      <alignment horizontal="center" vertical="center" wrapText="1" shrinkToFit="1"/>
    </xf>
    <xf numFmtId="0" fontId="16" fillId="3" borderId="19" xfId="3" applyFont="1" applyFill="1" applyBorder="1" applyAlignment="1">
      <alignment horizontal="center" vertical="center" wrapText="1" shrinkToFit="1"/>
    </xf>
    <xf numFmtId="0" fontId="19" fillId="3" borderId="12" xfId="4" applyNumberFormat="1" applyFont="1" applyFill="1" applyBorder="1" applyAlignment="1">
      <alignment horizontal="center" vertical="center" wrapText="1" shrinkToFit="1"/>
    </xf>
    <xf numFmtId="0" fontId="16" fillId="3" borderId="20" xfId="3" applyFont="1" applyFill="1" applyBorder="1" applyAlignment="1">
      <alignment horizontal="center" vertical="center" wrapText="1" shrinkToFit="1"/>
    </xf>
    <xf numFmtId="0" fontId="11" fillId="3" borderId="16" xfId="4" applyNumberFormat="1" applyFont="1" applyFill="1" applyBorder="1" applyAlignment="1">
      <alignment horizontal="center" vertical="center" wrapText="1" shrinkToFit="1"/>
    </xf>
    <xf numFmtId="179" fontId="11" fillId="3" borderId="16" xfId="4" applyNumberFormat="1" applyFont="1" applyFill="1" applyBorder="1" applyAlignment="1">
      <alignment horizontal="center" vertical="center" wrapText="1" shrinkToFit="1"/>
    </xf>
    <xf numFmtId="181" fontId="11" fillId="3" borderId="16" xfId="4" applyNumberFormat="1" applyFont="1" applyFill="1" applyBorder="1" applyAlignment="1">
      <alignment horizontal="center" vertical="center" shrinkToFit="1"/>
    </xf>
    <xf numFmtId="0" fontId="19" fillId="3" borderId="17" xfId="4" applyNumberFormat="1" applyFont="1" applyFill="1" applyBorder="1" applyAlignment="1">
      <alignment horizontal="center" vertical="center" wrapText="1" shrinkToFit="1"/>
    </xf>
    <xf numFmtId="0" fontId="16" fillId="3" borderId="18" xfId="3" applyFont="1" applyFill="1" applyBorder="1" applyAlignment="1">
      <alignment horizontal="center" vertical="center" wrapText="1" shrinkToFit="1"/>
    </xf>
    <xf numFmtId="0" fontId="11" fillId="3" borderId="9" xfId="4" applyNumberFormat="1" applyFont="1" applyFill="1" applyBorder="1" applyAlignment="1">
      <alignment horizontal="center" vertical="center" wrapText="1" shrinkToFit="1"/>
    </xf>
    <xf numFmtId="179" fontId="11" fillId="3" borderId="9" xfId="4" applyNumberFormat="1" applyFont="1" applyFill="1" applyBorder="1" applyAlignment="1">
      <alignment horizontal="center" vertical="center" wrapText="1" shrinkToFit="1"/>
    </xf>
    <xf numFmtId="181" fontId="11" fillId="3" borderId="9" xfId="4" applyNumberFormat="1" applyFont="1" applyFill="1" applyBorder="1" applyAlignment="1">
      <alignment horizontal="center" vertical="center" shrinkToFit="1"/>
    </xf>
    <xf numFmtId="0" fontId="19" fillId="3" borderId="10" xfId="4" applyNumberFormat="1" applyFont="1" applyFill="1" applyBorder="1" applyAlignment="1">
      <alignment horizontal="center" vertical="center" wrapText="1" shrinkToFit="1"/>
    </xf>
    <xf numFmtId="0" fontId="16" fillId="3" borderId="22" xfId="3" applyFont="1" applyFill="1" applyBorder="1" applyAlignment="1">
      <alignment horizontal="center" vertical="center" wrapText="1" shrinkToFit="1"/>
    </xf>
    <xf numFmtId="0" fontId="24" fillId="3" borderId="11" xfId="5" applyFont="1" applyFill="1" applyBorder="1" applyAlignment="1">
      <alignment horizontal="center" vertical="center" shrinkToFit="1"/>
    </xf>
    <xf numFmtId="0" fontId="24" fillId="3" borderId="3" xfId="5" applyFont="1" applyFill="1" applyBorder="1" applyAlignment="1">
      <alignment horizontal="center" vertical="center" shrinkToFit="1"/>
    </xf>
    <xf numFmtId="180" fontId="26" fillId="3" borderId="11" xfId="2" applyNumberFormat="1" applyFont="1" applyFill="1" applyBorder="1" applyAlignment="1">
      <alignment horizontal="center" vertical="center"/>
    </xf>
    <xf numFmtId="18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179" fontId="26" fillId="3" borderId="3" xfId="2" applyNumberFormat="1" applyFont="1" applyFill="1" applyBorder="1" applyAlignment="1">
      <alignment horizontal="center" vertical="center"/>
    </xf>
    <xf numFmtId="181" fontId="26" fillId="3" borderId="3" xfId="0" applyNumberFormat="1" applyFont="1" applyFill="1" applyBorder="1" applyAlignment="1">
      <alignment horizontal="center" vertical="center"/>
    </xf>
    <xf numFmtId="0" fontId="26" fillId="3" borderId="23" xfId="0" applyNumberFormat="1" applyFont="1" applyFill="1" applyBorder="1" applyAlignment="1">
      <alignment horizontal="center" vertical="center"/>
    </xf>
    <xf numFmtId="0" fontId="11" fillId="3" borderId="8" xfId="4" applyNumberFormat="1" applyFont="1" applyFill="1" applyBorder="1" applyAlignment="1">
      <alignment horizontal="center" vertical="center" wrapText="1"/>
    </xf>
    <xf numFmtId="0" fontId="11" fillId="3" borderId="2" xfId="4" applyNumberFormat="1" applyFont="1" applyFill="1" applyBorder="1" applyAlignment="1">
      <alignment horizontal="center" vertical="center" wrapText="1"/>
    </xf>
    <xf numFmtId="0" fontId="11" fillId="3" borderId="15" xfId="4" applyNumberFormat="1" applyFont="1" applyFill="1" applyBorder="1" applyAlignment="1">
      <alignment horizontal="center" vertical="center" wrapText="1"/>
    </xf>
    <xf numFmtId="0" fontId="11" fillId="4" borderId="8" xfId="4" applyNumberFormat="1" applyFont="1" applyFill="1" applyBorder="1" applyAlignment="1">
      <alignment horizontal="center" vertical="center" wrapText="1"/>
    </xf>
    <xf numFmtId="0" fontId="6" fillId="3" borderId="9" xfId="3" applyNumberFormat="1" applyFont="1" applyFill="1" applyBorder="1" applyAlignment="1">
      <alignment horizontal="center" vertical="center" wrapText="1" shrinkToFit="1"/>
    </xf>
    <xf numFmtId="0" fontId="6" fillId="3" borderId="10" xfId="3" applyNumberFormat="1" applyFont="1" applyFill="1" applyBorder="1" applyAlignment="1">
      <alignment horizontal="center" vertical="center" wrapText="1" shrinkToFit="1"/>
    </xf>
    <xf numFmtId="0" fontId="6" fillId="3" borderId="1" xfId="3" applyNumberFormat="1" applyFont="1" applyFill="1" applyBorder="1" applyAlignment="1">
      <alignment horizontal="center" vertical="center" wrapText="1" shrinkToFit="1"/>
    </xf>
    <xf numFmtId="0" fontId="6" fillId="3" borderId="12" xfId="3" applyNumberFormat="1" applyFont="1" applyFill="1" applyBorder="1" applyAlignment="1">
      <alignment horizontal="center" vertical="center" wrapText="1" shrinkToFit="1"/>
    </xf>
    <xf numFmtId="0" fontId="6" fillId="3" borderId="16" xfId="3" applyNumberFormat="1" applyFont="1" applyFill="1" applyBorder="1" applyAlignment="1">
      <alignment horizontal="center" vertical="center" wrapText="1" shrinkToFit="1"/>
    </xf>
    <xf numFmtId="0" fontId="6" fillId="3" borderId="17" xfId="3" applyNumberFormat="1" applyFont="1" applyFill="1" applyBorder="1" applyAlignment="1">
      <alignment horizontal="center" vertical="center" wrapText="1" shrinkToFit="1"/>
    </xf>
    <xf numFmtId="0" fontId="6" fillId="4" borderId="9" xfId="3" applyNumberFormat="1" applyFont="1" applyFill="1" applyBorder="1" applyAlignment="1">
      <alignment horizontal="center" vertical="center" wrapText="1" shrinkToFit="1"/>
    </xf>
    <xf numFmtId="0" fontId="6" fillId="5" borderId="9" xfId="3" applyNumberFormat="1" applyFont="1" applyFill="1" applyBorder="1" applyAlignment="1">
      <alignment horizontal="center" vertical="center" wrapText="1" shrinkToFit="1"/>
    </xf>
    <xf numFmtId="0" fontId="6" fillId="4" borderId="10" xfId="3" applyNumberFormat="1" applyFont="1" applyFill="1" applyBorder="1" applyAlignment="1">
      <alignment horizontal="center" vertical="center" wrapText="1" shrinkToFit="1"/>
    </xf>
    <xf numFmtId="0" fontId="24" fillId="3" borderId="3" xfId="5" applyNumberFormat="1" applyFont="1" applyFill="1" applyBorder="1" applyAlignment="1">
      <alignment horizontal="center" vertical="center" wrapText="1" shrinkToFit="1"/>
    </xf>
    <xf numFmtId="0" fontId="24" fillId="3" borderId="42" xfId="2" applyNumberFormat="1" applyFont="1" applyFill="1" applyBorder="1" applyAlignment="1">
      <alignment horizontal="center" vertical="center" wrapText="1" shrinkToFit="1"/>
    </xf>
    <xf numFmtId="0" fontId="23" fillId="3" borderId="9" xfId="5" applyNumberFormat="1" applyFont="1" applyFill="1" applyBorder="1" applyAlignment="1">
      <alignment horizontal="center" vertical="center" wrapText="1" shrinkToFit="1"/>
    </xf>
    <xf numFmtId="0" fontId="23" fillId="3" borderId="31" xfId="5" applyNumberFormat="1" applyFont="1" applyFill="1" applyBorder="1" applyAlignment="1">
      <alignment horizontal="center" vertical="center" wrapText="1" shrinkToFit="1"/>
    </xf>
    <xf numFmtId="0" fontId="23" fillId="3" borderId="1" xfId="5" applyNumberFormat="1" applyFont="1" applyFill="1" applyBorder="1" applyAlignment="1">
      <alignment horizontal="center" vertical="center" wrapText="1" shrinkToFit="1"/>
    </xf>
    <xf numFmtId="0" fontId="23" fillId="3" borderId="1" xfId="6" applyNumberFormat="1" applyFont="1" applyFill="1" applyBorder="1" applyAlignment="1">
      <alignment horizontal="center" vertical="center" wrapText="1" shrinkToFit="1"/>
    </xf>
    <xf numFmtId="0" fontId="23" fillId="3" borderId="28" xfId="2" applyNumberFormat="1" applyFont="1" applyFill="1" applyBorder="1" applyAlignment="1">
      <alignment horizontal="center" vertical="center" wrapText="1" shrinkToFit="1"/>
    </xf>
    <xf numFmtId="0" fontId="23" fillId="4" borderId="16" xfId="5" applyNumberFormat="1" applyFont="1" applyFill="1" applyBorder="1" applyAlignment="1">
      <alignment horizontal="center" vertical="center" wrapText="1" shrinkToFit="1"/>
    </xf>
    <xf numFmtId="0" fontId="23" fillId="5" borderId="16" xfId="5" applyNumberFormat="1" applyFont="1" applyFill="1" applyBorder="1" applyAlignment="1">
      <alignment horizontal="center" vertical="center" wrapText="1" shrinkToFit="1"/>
    </xf>
    <xf numFmtId="0" fontId="23" fillId="4" borderId="32" xfId="2" applyNumberFormat="1" applyFont="1" applyFill="1" applyBorder="1" applyAlignment="1">
      <alignment horizontal="center" vertical="center" wrapText="1" shrinkToFit="1"/>
    </xf>
    <xf numFmtId="0" fontId="23" fillId="3" borderId="31" xfId="2" applyNumberFormat="1" applyFont="1" applyFill="1" applyBorder="1" applyAlignment="1">
      <alignment horizontal="center" vertical="center" wrapText="1" shrinkToFit="1"/>
    </xf>
    <xf numFmtId="0" fontId="31" fillId="3" borderId="1" xfId="5" applyNumberFormat="1" applyFont="1" applyFill="1" applyBorder="1" applyAlignment="1">
      <alignment horizontal="center" vertical="center" wrapText="1" shrinkToFit="1"/>
    </xf>
    <xf numFmtId="0" fontId="23" fillId="5" borderId="1" xfId="5" applyNumberFormat="1" applyFont="1" applyFill="1" applyBorder="1" applyAlignment="1">
      <alignment horizontal="center" vertical="center" wrapText="1" shrinkToFit="1"/>
    </xf>
    <xf numFmtId="0" fontId="23" fillId="4" borderId="9" xfId="5" applyNumberFormat="1" applyFont="1" applyFill="1" applyBorder="1" applyAlignment="1">
      <alignment horizontal="center" vertical="center" wrapText="1" shrinkToFit="1"/>
    </xf>
    <xf numFmtId="0" fontId="23" fillId="4" borderId="31" xfId="5" applyNumberFormat="1" applyFont="1" applyFill="1" applyBorder="1" applyAlignment="1">
      <alignment horizontal="center" vertical="center" wrapText="1" shrinkToFit="1"/>
    </xf>
    <xf numFmtId="0" fontId="23" fillId="3" borderId="16" xfId="5" applyNumberFormat="1" applyFont="1" applyFill="1" applyBorder="1" applyAlignment="1">
      <alignment horizontal="center" vertical="center" wrapText="1" shrinkToFit="1"/>
    </xf>
    <xf numFmtId="0" fontId="23" fillId="3" borderId="32" xfId="2" applyNumberFormat="1" applyFont="1" applyFill="1" applyBorder="1" applyAlignment="1">
      <alignment horizontal="center" vertical="center" wrapText="1" shrinkToFit="1"/>
    </xf>
    <xf numFmtId="0" fontId="23" fillId="3" borderId="10" xfId="2" applyNumberFormat="1" applyFont="1" applyFill="1" applyBorder="1" applyAlignment="1">
      <alignment horizontal="center" vertical="center" wrapText="1" shrinkToFit="1"/>
    </xf>
    <xf numFmtId="0" fontId="23" fillId="3" borderId="12" xfId="2" applyNumberFormat="1" applyFont="1" applyFill="1" applyBorder="1" applyAlignment="1">
      <alignment horizontal="center" vertical="center" wrapText="1" shrinkToFit="1"/>
    </xf>
    <xf numFmtId="0" fontId="23" fillId="4" borderId="17" xfId="5" applyNumberFormat="1" applyFont="1" applyFill="1" applyBorder="1" applyAlignment="1">
      <alignment horizontal="center" vertical="center" wrapText="1" shrinkToFit="1"/>
    </xf>
    <xf numFmtId="0" fontId="23" fillId="3" borderId="4" xfId="5" applyNumberFormat="1" applyFont="1" applyFill="1" applyBorder="1" applyAlignment="1">
      <alignment horizontal="center" vertical="center" wrapText="1" shrinkToFit="1"/>
    </xf>
    <xf numFmtId="0" fontId="23" fillId="3" borderId="37" xfId="5" applyNumberFormat="1" applyFont="1" applyFill="1" applyBorder="1" applyAlignment="1">
      <alignment horizontal="center" vertical="center" wrapText="1" shrinkToFit="1"/>
    </xf>
    <xf numFmtId="0" fontId="11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19" fillId="3" borderId="4" xfId="7" applyNumberFormat="1" applyFont="1" applyFill="1" applyBorder="1" applyAlignment="1">
      <alignment horizontal="center" vertical="center" wrapText="1"/>
    </xf>
    <xf numFmtId="0" fontId="19" fillId="3" borderId="1" xfId="7" applyNumberFormat="1" applyFont="1" applyFill="1" applyBorder="1" applyAlignment="1">
      <alignment horizontal="center" vertical="center" wrapText="1"/>
    </xf>
    <xf numFmtId="182" fontId="18" fillId="3" borderId="23" xfId="2" applyNumberFormat="1" applyFont="1" applyFill="1" applyBorder="1" applyAlignment="1">
      <alignment horizontal="center" vertical="center"/>
    </xf>
    <xf numFmtId="182" fontId="18" fillId="3" borderId="26" xfId="2" applyNumberFormat="1" applyFont="1" applyFill="1" applyBorder="1" applyAlignment="1">
      <alignment horizontal="center" vertical="center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20" xfId="3" applyFont="1" applyFill="1" applyBorder="1" applyAlignment="1">
      <alignment horizontal="center" vertical="center" wrapText="1"/>
    </xf>
    <xf numFmtId="0" fontId="7" fillId="3" borderId="16" xfId="3" applyFont="1" applyFill="1" applyBorder="1" applyAlignment="1">
      <alignment horizontal="center" vertical="center" wrapText="1"/>
    </xf>
    <xf numFmtId="0" fontId="7" fillId="3" borderId="16" xfId="7" applyNumberFormat="1" applyFont="1" applyFill="1" applyBorder="1" applyAlignment="1">
      <alignment horizontal="center" vertical="center" wrapText="1"/>
    </xf>
    <xf numFmtId="0" fontId="7" fillId="3" borderId="24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19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4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 wrapText="1"/>
    </xf>
    <xf numFmtId="0" fontId="21" fillId="3" borderId="4" xfId="2" applyNumberFormat="1" applyFont="1" applyFill="1" applyBorder="1" applyAlignment="1">
      <alignment horizontal="center" vertical="center" wrapText="1"/>
    </xf>
    <xf numFmtId="0" fontId="21" fillId="3" borderId="1" xfId="2" applyNumberFormat="1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/>
    </xf>
    <xf numFmtId="0" fontId="16" fillId="3" borderId="1" xfId="3" applyNumberFormat="1" applyFont="1" applyFill="1" applyBorder="1" applyAlignment="1">
      <alignment horizontal="center" vertical="center" shrinkToFit="1"/>
    </xf>
    <xf numFmtId="0" fontId="20" fillId="3" borderId="1" xfId="7" applyNumberFormat="1" applyFont="1" applyFill="1" applyBorder="1" applyAlignment="1">
      <alignment horizontal="center" vertical="center" shrinkToFit="1"/>
    </xf>
    <xf numFmtId="0" fontId="7" fillId="3" borderId="1" xfId="7" applyNumberFormat="1" applyFont="1" applyFill="1" applyBorder="1" applyAlignment="1">
      <alignment horizontal="center" vertical="center"/>
    </xf>
    <xf numFmtId="0" fontId="8" fillId="11" borderId="9" xfId="4" applyNumberFormat="1" applyFont="1" applyFill="1" applyBorder="1" applyAlignment="1">
      <alignment horizontal="center" vertical="center" wrapText="1" shrinkToFit="1"/>
    </xf>
    <xf numFmtId="0" fontId="8" fillId="11" borderId="27" xfId="4" applyNumberFormat="1" applyFont="1" applyFill="1" applyBorder="1" applyAlignment="1">
      <alignment horizontal="center" vertical="center" wrapText="1" shrinkToFit="1"/>
    </xf>
    <xf numFmtId="0" fontId="7" fillId="3" borderId="4" xfId="5" applyFont="1" applyFill="1" applyBorder="1" applyAlignment="1">
      <alignment horizontal="center" shrinkToFit="1"/>
    </xf>
    <xf numFmtId="0" fontId="16" fillId="11" borderId="9" xfId="3" applyNumberFormat="1" applyFont="1" applyFill="1" applyBorder="1" applyAlignment="1">
      <alignment horizontal="center" vertical="center" wrapText="1" shrinkToFit="1"/>
    </xf>
    <xf numFmtId="0" fontId="16" fillId="11" borderId="27" xfId="3" applyNumberFormat="1" applyFont="1" applyFill="1" applyBorder="1" applyAlignment="1">
      <alignment horizontal="center" vertical="center" wrapText="1" shrinkToFit="1"/>
    </xf>
    <xf numFmtId="0" fontId="16" fillId="11" borderId="10" xfId="3" applyNumberFormat="1" applyFont="1" applyFill="1" applyBorder="1" applyAlignment="1">
      <alignment horizontal="center" vertical="center" wrapText="1" shrinkToFit="1"/>
    </xf>
    <xf numFmtId="0" fontId="16" fillId="11" borderId="29" xfId="3" applyNumberFormat="1" applyFont="1" applyFill="1" applyBorder="1" applyAlignment="1">
      <alignment horizontal="center" vertical="center" wrapText="1" shrinkToFit="1"/>
    </xf>
    <xf numFmtId="0" fontId="8" fillId="11" borderId="18" xfId="4" applyNumberFormat="1" applyFont="1" applyFill="1" applyBorder="1" applyAlignment="1">
      <alignment horizontal="center" vertical="center" wrapText="1"/>
    </xf>
    <xf numFmtId="0" fontId="8" fillId="11" borderId="30" xfId="4" applyNumberFormat="1" applyFont="1" applyFill="1" applyBorder="1" applyAlignment="1">
      <alignment horizontal="center" vertical="center" wrapText="1"/>
    </xf>
    <xf numFmtId="0" fontId="16" fillId="11" borderId="18" xfId="3" applyFont="1" applyFill="1" applyBorder="1" applyAlignment="1">
      <alignment horizontal="center" vertical="center" wrapText="1" shrinkToFit="1"/>
    </xf>
    <xf numFmtId="0" fontId="16" fillId="11" borderId="30" xfId="3" applyFont="1" applyFill="1" applyBorder="1" applyAlignment="1">
      <alignment horizontal="center" vertical="center" wrapText="1" shrinkToFit="1"/>
    </xf>
    <xf numFmtId="0" fontId="16" fillId="11" borderId="9" xfId="3" applyFont="1" applyFill="1" applyBorder="1" applyAlignment="1">
      <alignment horizontal="center" vertical="center" wrapText="1" shrinkToFit="1"/>
    </xf>
    <xf numFmtId="0" fontId="16" fillId="11" borderId="27" xfId="3" applyFont="1" applyFill="1" applyBorder="1" applyAlignment="1">
      <alignment horizontal="center" vertical="center" wrapText="1" shrinkToFit="1"/>
    </xf>
    <xf numFmtId="0" fontId="6" fillId="11" borderId="21" xfId="3" applyNumberFormat="1" applyFont="1" applyFill="1" applyBorder="1" applyAlignment="1">
      <alignment horizontal="center" vertical="center" wrapText="1" shrinkToFit="1"/>
    </xf>
    <xf numFmtId="0" fontId="6" fillId="11" borderId="3" xfId="3" applyNumberFormat="1" applyFont="1" applyFill="1" applyBorder="1" applyAlignment="1">
      <alignment horizontal="center" vertical="center" wrapText="1" shrinkToFit="1"/>
    </xf>
    <xf numFmtId="0" fontId="6" fillId="11" borderId="9" xfId="3" applyNumberFormat="1" applyFont="1" applyFill="1" applyBorder="1" applyAlignment="1">
      <alignment horizontal="center" vertical="center" wrapText="1" shrinkToFit="1"/>
    </xf>
    <xf numFmtId="0" fontId="6" fillId="11" borderId="27" xfId="3" applyNumberFormat="1" applyFont="1" applyFill="1" applyBorder="1" applyAlignment="1">
      <alignment horizontal="center" vertical="center" wrapText="1" shrinkToFit="1"/>
    </xf>
    <xf numFmtId="0" fontId="6" fillId="11" borderId="31" xfId="3" applyNumberFormat="1" applyFont="1" applyFill="1" applyBorder="1" applyAlignment="1">
      <alignment horizontal="center" vertical="center" wrapText="1" shrinkToFit="1"/>
    </xf>
    <xf numFmtId="0" fontId="6" fillId="11" borderId="41" xfId="3" applyNumberFormat="1" applyFont="1" applyFill="1" applyBorder="1" applyAlignment="1">
      <alignment horizontal="center" vertical="center" wrapText="1" shrinkToFit="1"/>
    </xf>
    <xf numFmtId="0" fontId="8" fillId="3" borderId="0" xfId="8" applyFont="1" applyFill="1" applyAlignment="1">
      <alignment horizontal="left" readingOrder="2"/>
    </xf>
    <xf numFmtId="0" fontId="7" fillId="3" borderId="27" xfId="3" applyNumberFormat="1" applyFont="1" applyFill="1" applyBorder="1" applyAlignment="1">
      <alignment horizontal="center" vertical="center" wrapText="1"/>
    </xf>
    <xf numFmtId="0" fontId="19" fillId="3" borderId="1" xfId="5" applyFont="1" applyFill="1" applyBorder="1" applyAlignment="1">
      <alignment horizontal="center" shrinkToFit="1"/>
    </xf>
    <xf numFmtId="0" fontId="2" fillId="3" borderId="4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6" fillId="11" borderId="18" xfId="3" applyFont="1" applyFill="1" applyBorder="1" applyAlignment="1">
      <alignment horizontal="center" vertical="center" wrapText="1" shrinkToFit="1"/>
    </xf>
    <xf numFmtId="0" fontId="6" fillId="11" borderId="30" xfId="3" applyFont="1" applyFill="1" applyBorder="1" applyAlignment="1">
      <alignment horizontal="center" vertical="center" wrapText="1" shrinkToFit="1"/>
    </xf>
    <xf numFmtId="0" fontId="6" fillId="11" borderId="9" xfId="3" applyFont="1" applyFill="1" applyBorder="1" applyAlignment="1">
      <alignment horizontal="center" vertical="center" wrapText="1" shrinkToFit="1"/>
    </xf>
    <xf numFmtId="0" fontId="6" fillId="11" borderId="27" xfId="3" applyFont="1" applyFill="1" applyBorder="1" applyAlignment="1">
      <alignment horizontal="center" vertical="center" wrapText="1" shrinkToFit="1"/>
    </xf>
    <xf numFmtId="177" fontId="2" fillId="3" borderId="34" xfId="0" applyNumberFormat="1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9">
    <cellStyle name="一般" xfId="0" builtinId="0"/>
    <cellStyle name="一般 2" xfId="2"/>
    <cellStyle name="一般 2 2" xfId="1"/>
    <cellStyle name="一般 4" xfId="3"/>
    <cellStyle name="一般 5" xfId="8"/>
    <cellStyle name="一般 6" xfId="4"/>
    <cellStyle name="一般 7" xfId="7"/>
    <cellStyle name="一般_Sheet1" xfId="5"/>
    <cellStyle name="一般_Sheet2" xfId="6"/>
  </cellStyles>
  <dxfs count="0"/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39</xdr:row>
      <xdr:rowOff>102054</xdr:rowOff>
    </xdr:from>
    <xdr:to>
      <xdr:col>4</xdr:col>
      <xdr:colOff>586303</xdr:colOff>
      <xdr:row>39</xdr:row>
      <xdr:rowOff>103324</xdr:rowOff>
    </xdr:to>
    <xdr:pic>
      <xdr:nvPicPr>
        <xdr:cNvPr id="2" name="Picture 31" descr="6-0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965" y="945560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806977</xdr:colOff>
      <xdr:row>39</xdr:row>
      <xdr:rowOff>35579</xdr:rowOff>
    </xdr:from>
    <xdr:to>
      <xdr:col>4</xdr:col>
      <xdr:colOff>1077963</xdr:colOff>
      <xdr:row>39</xdr:row>
      <xdr:rowOff>404001</xdr:rowOff>
    </xdr:to>
    <xdr:pic>
      <xdr:nvPicPr>
        <xdr:cNvPr id="9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2777" y="14411979"/>
          <a:ext cx="354806" cy="3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225611</xdr:colOff>
      <xdr:row>39</xdr:row>
      <xdr:rowOff>73718</xdr:rowOff>
    </xdr:from>
    <xdr:to>
      <xdr:col>6</xdr:col>
      <xdr:colOff>564189</xdr:colOff>
      <xdr:row>39</xdr:row>
      <xdr:rowOff>414110</xdr:rowOff>
    </xdr:to>
    <xdr:pic>
      <xdr:nvPicPr>
        <xdr:cNvPr id="1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39011" y="14450118"/>
          <a:ext cx="338578" cy="340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1089025</xdr:colOff>
      <xdr:row>9</xdr:row>
      <xdr:rowOff>76201</xdr:rowOff>
    </xdr:from>
    <xdr:to>
      <xdr:col>3</xdr:col>
      <xdr:colOff>250671</xdr:colOff>
      <xdr:row>9</xdr:row>
      <xdr:rowOff>476251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7225" y="4019551"/>
          <a:ext cx="323696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1069975</xdr:colOff>
      <xdr:row>18</xdr:row>
      <xdr:rowOff>292100</xdr:rowOff>
    </xdr:from>
    <xdr:to>
      <xdr:col>3</xdr:col>
      <xdr:colOff>139642</xdr:colOff>
      <xdr:row>20</xdr:row>
      <xdr:rowOff>7924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8175" y="7950200"/>
          <a:ext cx="231717" cy="36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255814</xdr:colOff>
      <xdr:row>16</xdr:row>
      <xdr:rowOff>263978</xdr:rowOff>
    </xdr:from>
    <xdr:to>
      <xdr:col>2</xdr:col>
      <xdr:colOff>205467</xdr:colOff>
      <xdr:row>17</xdr:row>
      <xdr:rowOff>33118</xdr:rowOff>
    </xdr:to>
    <xdr:pic>
      <xdr:nvPicPr>
        <xdr:cNvPr id="1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964" y="6798128"/>
          <a:ext cx="349703" cy="41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1127125</xdr:colOff>
      <xdr:row>30</xdr:row>
      <xdr:rowOff>596265</xdr:rowOff>
    </xdr:from>
    <xdr:to>
      <xdr:col>3</xdr:col>
      <xdr:colOff>228600</xdr:colOff>
      <xdr:row>31</xdr:row>
      <xdr:rowOff>321275</xdr:rowOff>
    </xdr:to>
    <xdr:pic>
      <xdr:nvPicPr>
        <xdr:cNvPr id="11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325" y="13797915"/>
          <a:ext cx="263525" cy="391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171451</xdr:colOff>
      <xdr:row>0</xdr:row>
      <xdr:rowOff>114300</xdr:rowOff>
    </xdr:from>
    <xdr:to>
      <xdr:col>13</xdr:col>
      <xdr:colOff>375920</xdr:colOff>
      <xdr:row>0</xdr:row>
      <xdr:rowOff>527163</xdr:rowOff>
    </xdr:to>
    <xdr:pic>
      <xdr:nvPicPr>
        <xdr:cNvPr id="14" name="Picture 44" descr="4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14971" y="114300"/>
          <a:ext cx="1362709" cy="412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0</xdr:row>
      <xdr:rowOff>209550</xdr:rowOff>
    </xdr:from>
    <xdr:to>
      <xdr:col>4</xdr:col>
      <xdr:colOff>819150</xdr:colOff>
      <xdr:row>0</xdr:row>
      <xdr:rowOff>1123950</xdr:rowOff>
    </xdr:to>
    <xdr:sp macro="" textlink="">
      <xdr:nvSpPr>
        <xdr:cNvPr id="15" name="Text Box 4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" y="209550"/>
          <a:ext cx="410337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文昌、三玉、蘭雅、雨聲、芝山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/>
          </a:r>
          <a:b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</a:b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國小午餐群組    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>110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年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2-3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月菜單</a:t>
          </a:r>
        </a:p>
      </xdr:txBody>
    </xdr:sp>
    <xdr:clientData/>
  </xdr:twoCellAnchor>
  <xdr:twoCellAnchor>
    <xdr:from>
      <xdr:col>4</xdr:col>
      <xdr:colOff>1202153</xdr:colOff>
      <xdr:row>0</xdr:row>
      <xdr:rowOff>148045</xdr:rowOff>
    </xdr:from>
    <xdr:to>
      <xdr:col>9</xdr:col>
      <xdr:colOff>438150</xdr:colOff>
      <xdr:row>0</xdr:row>
      <xdr:rowOff>1828800</xdr:rowOff>
    </xdr:to>
    <xdr:sp macro="" textlink="">
      <xdr:nvSpPr>
        <xdr:cNvPr id="16" name="Rectangle 166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676873" y="148045"/>
          <a:ext cx="4341397" cy="168075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宏遠國際餐飲股份有限公司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新北市五股區五權路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Calibri"/>
            </a:rPr>
            <a:t>54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號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 </a:t>
          </a:r>
          <a:endParaRPr lang="zh-TW" altLang="en-US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消費者服務專線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0800-034888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公司網址：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http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//www.hungyuan.com.tw      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營養師：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邱佳慧 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(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營養字第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004895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號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)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電話：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02-2831-9956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0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0</xdr:col>
      <xdr:colOff>0</xdr:colOff>
      <xdr:row>0</xdr:row>
      <xdr:rowOff>1022349</xdr:rowOff>
    </xdr:from>
    <xdr:to>
      <xdr:col>4</xdr:col>
      <xdr:colOff>1071220</xdr:colOff>
      <xdr:row>0</xdr:row>
      <xdr:rowOff>1625600</xdr:rowOff>
    </xdr:to>
    <xdr:sp macro="" textlink="">
      <xdr:nvSpPr>
        <xdr:cNvPr id="17" name="Text Box 4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22349"/>
          <a:ext cx="3976980" cy="60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HACCP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第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168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號優良廠商    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108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年度通過新北市盒餐工廠評鑑</a:t>
          </a:r>
        </a:p>
      </xdr:txBody>
    </xdr:sp>
    <xdr:clientData/>
  </xdr:twoCellAnchor>
  <xdr:twoCellAnchor>
    <xdr:from>
      <xdr:col>9</xdr:col>
      <xdr:colOff>257810</xdr:colOff>
      <xdr:row>0</xdr:row>
      <xdr:rowOff>608010</xdr:rowOff>
    </xdr:from>
    <xdr:to>
      <xdr:col>14</xdr:col>
      <xdr:colOff>132080</xdr:colOff>
      <xdr:row>0</xdr:row>
      <xdr:rowOff>1069934</xdr:rowOff>
    </xdr:to>
    <xdr:pic>
      <xdr:nvPicPr>
        <xdr:cNvPr id="18" name="Picture 42" descr="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25410" y="608010"/>
          <a:ext cx="1794510" cy="4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772160</xdr:colOff>
      <xdr:row>0</xdr:row>
      <xdr:rowOff>1111250</xdr:rowOff>
    </xdr:from>
    <xdr:to>
      <xdr:col>15</xdr:col>
      <xdr:colOff>226060</xdr:colOff>
      <xdr:row>0</xdr:row>
      <xdr:rowOff>1549400</xdr:rowOff>
    </xdr:to>
    <xdr:sp macro="" textlink="">
      <xdr:nvSpPr>
        <xdr:cNvPr id="19" name="文字方塊 18"/>
        <xdr:cNvSpPr txBox="1"/>
      </xdr:nvSpPr>
      <xdr:spPr>
        <a:xfrm>
          <a:off x="5831840" y="1111250"/>
          <a:ext cx="423926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2400" b="1">
              <a:solidFill>
                <a:schemeClr val="accent1">
                  <a:lumMod val="50000"/>
                </a:schemeClr>
              </a:solidFill>
            </a:rPr>
            <a:t>本菜單所使用之豬肉皆為國產豬肉</a:t>
          </a:r>
        </a:p>
      </xdr:txBody>
    </xdr:sp>
    <xdr:clientData/>
  </xdr:twoCellAnchor>
  <xdr:twoCellAnchor editAs="oneCell">
    <xdr:from>
      <xdr:col>2</xdr:col>
      <xdr:colOff>1138238</xdr:colOff>
      <xdr:row>20</xdr:row>
      <xdr:rowOff>642937</xdr:rowOff>
    </xdr:from>
    <xdr:to>
      <xdr:col>3</xdr:col>
      <xdr:colOff>207905</xdr:colOff>
      <xdr:row>22</xdr:row>
      <xdr:rowOff>1573</xdr:rowOff>
    </xdr:to>
    <xdr:pic>
      <xdr:nvPicPr>
        <xdr:cNvPr id="2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6438" y="8948737"/>
          <a:ext cx="231717" cy="349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1062038</xdr:colOff>
      <xdr:row>28</xdr:row>
      <xdr:rowOff>157163</xdr:rowOff>
    </xdr:from>
    <xdr:to>
      <xdr:col>3</xdr:col>
      <xdr:colOff>131705</xdr:colOff>
      <xdr:row>28</xdr:row>
      <xdr:rowOff>506399</xdr:rowOff>
    </xdr:to>
    <xdr:pic>
      <xdr:nvPicPr>
        <xdr:cNvPr id="21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0238" y="12063413"/>
          <a:ext cx="231717" cy="349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32</xdr:row>
      <xdr:rowOff>102054</xdr:rowOff>
    </xdr:from>
    <xdr:to>
      <xdr:col>4</xdr:col>
      <xdr:colOff>586303</xdr:colOff>
      <xdr:row>32</xdr:row>
      <xdr:rowOff>103324</xdr:rowOff>
    </xdr:to>
    <xdr:pic>
      <xdr:nvPicPr>
        <xdr:cNvPr id="2" name="Picture 31" descr="6-0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9665" y="1069385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770353</xdr:colOff>
      <xdr:row>32</xdr:row>
      <xdr:rowOff>47371</xdr:rowOff>
    </xdr:from>
    <xdr:to>
      <xdr:col>5</xdr:col>
      <xdr:colOff>1120056</xdr:colOff>
      <xdr:row>33</xdr:row>
      <xdr:rowOff>61893</xdr:rowOff>
    </xdr:to>
    <xdr:pic>
      <xdr:nvPicPr>
        <xdr:cNvPr id="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56853" y="9153271"/>
          <a:ext cx="349703" cy="37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422462</xdr:colOff>
      <xdr:row>32</xdr:row>
      <xdr:rowOff>54668</xdr:rowOff>
    </xdr:from>
    <xdr:to>
      <xdr:col>7</xdr:col>
      <xdr:colOff>761040</xdr:colOff>
      <xdr:row>33</xdr:row>
      <xdr:rowOff>39460</xdr:rowOff>
    </xdr:to>
    <xdr:pic>
      <xdr:nvPicPr>
        <xdr:cNvPr id="4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14062" y="9160568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1825625</xdr:colOff>
      <xdr:row>14</xdr:row>
      <xdr:rowOff>250824</xdr:rowOff>
    </xdr:from>
    <xdr:to>
      <xdr:col>3</xdr:col>
      <xdr:colOff>222250</xdr:colOff>
      <xdr:row>16</xdr:row>
      <xdr:rowOff>39993</xdr:rowOff>
    </xdr:to>
    <xdr:pic>
      <xdr:nvPicPr>
        <xdr:cNvPr id="6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0" y="6505574"/>
          <a:ext cx="333375" cy="424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1847852</xdr:colOff>
      <xdr:row>25</xdr:row>
      <xdr:rowOff>23134</xdr:rowOff>
    </xdr:from>
    <xdr:to>
      <xdr:col>3</xdr:col>
      <xdr:colOff>208526</xdr:colOff>
      <xdr:row>26</xdr:row>
      <xdr:rowOff>31751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89227" y="9818009"/>
          <a:ext cx="297424" cy="341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1784350</xdr:colOff>
      <xdr:row>17</xdr:row>
      <xdr:rowOff>5715</xdr:rowOff>
    </xdr:from>
    <xdr:to>
      <xdr:col>3</xdr:col>
      <xdr:colOff>195339</xdr:colOff>
      <xdr:row>18</xdr:row>
      <xdr:rowOff>95250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25725" y="6704965"/>
          <a:ext cx="347739" cy="407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</xdr:row>
      <xdr:rowOff>314325</xdr:rowOff>
    </xdr:from>
    <xdr:to>
      <xdr:col>2</xdr:col>
      <xdr:colOff>394153</xdr:colOff>
      <xdr:row>15</xdr:row>
      <xdr:rowOff>34925</xdr:rowOff>
    </xdr:to>
    <xdr:pic>
      <xdr:nvPicPr>
        <xdr:cNvPr id="11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9000" y="6251575"/>
          <a:ext cx="346528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1257301</xdr:colOff>
      <xdr:row>0</xdr:row>
      <xdr:rowOff>114300</xdr:rowOff>
    </xdr:from>
    <xdr:to>
      <xdr:col>8</xdr:col>
      <xdr:colOff>1333501</xdr:colOff>
      <xdr:row>0</xdr:row>
      <xdr:rowOff>587958</xdr:rowOff>
    </xdr:to>
    <xdr:pic>
      <xdr:nvPicPr>
        <xdr:cNvPr id="10" name="Picture 44" descr="4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0161" y="114300"/>
          <a:ext cx="1440180" cy="473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0</xdr:row>
      <xdr:rowOff>209550</xdr:rowOff>
    </xdr:from>
    <xdr:to>
      <xdr:col>4</xdr:col>
      <xdr:colOff>1009650</xdr:colOff>
      <xdr:row>0</xdr:row>
      <xdr:rowOff>1123950</xdr:rowOff>
    </xdr:to>
    <xdr:sp macro="" textlink="">
      <xdr:nvSpPr>
        <xdr:cNvPr id="12" name="Text Box 4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" y="209550"/>
          <a:ext cx="427863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zh-TW" altLang="en-US" sz="2400" b="1" i="0" u="none" strike="noStrike" baseline="0">
              <a:solidFill>
                <a:srgbClr val="FF6600"/>
              </a:solidFill>
              <a:latin typeface="華康娃娃體(P)"/>
            </a:rPr>
            <a:t>文昌、三玉、蘭雅、雨聲、芝山</a:t>
          </a:r>
          <a:endParaRPr lang="en-US" altLang="zh-TW" sz="2400" b="1" i="0" u="none" strike="noStrike" baseline="0">
            <a:solidFill>
              <a:srgbClr val="FF6600"/>
            </a:solidFill>
            <a:latin typeface="華康娃娃體(P)"/>
          </a:endParaRPr>
        </a:p>
        <a:p>
          <a:pPr algn="ctr" rtl="0">
            <a:defRPr sz="1000"/>
          </a:pPr>
          <a:r>
            <a:rPr lang="zh-TW" altLang="en-US" sz="2400" b="1" i="0" u="none" strike="noStrike" baseline="0">
              <a:solidFill>
                <a:srgbClr val="FF6600"/>
              </a:solidFill>
              <a:latin typeface="華康娃娃體(P)"/>
            </a:rPr>
            <a:t>國小午餐群組    </a:t>
          </a:r>
          <a:r>
            <a:rPr lang="en-US" altLang="zh-TW" sz="2400" b="1" i="0" u="none" strike="noStrike" baseline="0">
              <a:solidFill>
                <a:srgbClr val="FF6600"/>
              </a:solidFill>
              <a:latin typeface="華康娃娃體(P)"/>
            </a:rPr>
            <a:t>110</a:t>
          </a:r>
          <a:r>
            <a:rPr lang="zh-TW" altLang="en-US" sz="24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年</a:t>
          </a:r>
          <a:r>
            <a:rPr lang="en-US" altLang="zh-TW" sz="24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2-3</a:t>
          </a:r>
          <a:r>
            <a:rPr lang="zh-TW" altLang="en-US" sz="24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月菜單</a:t>
          </a:r>
        </a:p>
      </xdr:txBody>
    </xdr:sp>
    <xdr:clientData/>
  </xdr:twoCellAnchor>
  <xdr:twoCellAnchor>
    <xdr:from>
      <xdr:col>4</xdr:col>
      <xdr:colOff>1068803</xdr:colOff>
      <xdr:row>0</xdr:row>
      <xdr:rowOff>128995</xdr:rowOff>
    </xdr:from>
    <xdr:to>
      <xdr:col>9</xdr:col>
      <xdr:colOff>304800</xdr:colOff>
      <xdr:row>0</xdr:row>
      <xdr:rowOff>1581150</xdr:rowOff>
    </xdr:to>
    <xdr:sp macro="" textlink="">
      <xdr:nvSpPr>
        <xdr:cNvPr id="13" name="Rectangle 166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528283" y="128995"/>
          <a:ext cx="6116857" cy="145215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宏遠國際餐飲股份有限公司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新北市五股區五權路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Calibri"/>
            </a:rPr>
            <a:t>54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號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Calibri"/>
            </a:rPr>
            <a:t>   </a:t>
          </a:r>
          <a:endParaRPr lang="zh-TW" altLang="en-US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消費者服務專線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0800-034888 </a:t>
          </a: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公司網址：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http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金梅淡古體"/>
            </a:rPr>
            <a:t>//www.hungyuan.com.tw       </a:t>
          </a: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營養師：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邱佳慧 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(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營養字第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004895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+mn-lt"/>
            </a:rPr>
            <a:t>號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+mn-lt"/>
            </a:rPr>
            <a:t>)</a:t>
          </a:r>
          <a:endParaRPr lang="en-US" altLang="zh-TW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電話：</a:t>
          </a:r>
          <a:r>
            <a:rPr lang="en-US" altLang="zh-TW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02-2831-9956</a:t>
          </a:r>
          <a:r>
            <a:rPr lang="zh-TW" altLang="en-US" sz="16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endParaRPr lang="en-US" altLang="zh-TW" sz="16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0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0</xdr:col>
      <xdr:colOff>19050</xdr:colOff>
      <xdr:row>0</xdr:row>
      <xdr:rowOff>1173479</xdr:rowOff>
    </xdr:from>
    <xdr:to>
      <xdr:col>4</xdr:col>
      <xdr:colOff>1047750</xdr:colOff>
      <xdr:row>0</xdr:row>
      <xdr:rowOff>1600200</xdr:rowOff>
    </xdr:to>
    <xdr:sp macro="" textlink="">
      <xdr:nvSpPr>
        <xdr:cNvPr id="14" name="Text Box 4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" y="1173479"/>
          <a:ext cx="4488180" cy="426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en-US" altLang="zh-TW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HACCP</a:t>
          </a:r>
          <a:r>
            <a:rPr lang="zh-TW" altLang="en-US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第</a:t>
          </a:r>
          <a:r>
            <a:rPr lang="en-US" altLang="zh-TW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168</a:t>
          </a:r>
          <a:r>
            <a:rPr lang="zh-TW" altLang="en-US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號優良廠商    </a:t>
          </a:r>
          <a:r>
            <a:rPr lang="en-US" altLang="zh-TW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108</a:t>
          </a:r>
          <a:r>
            <a:rPr lang="zh-TW" altLang="en-US" sz="14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年度通過新北市盒餐工廠評鑑</a:t>
          </a:r>
        </a:p>
      </xdr:txBody>
    </xdr:sp>
    <xdr:clientData/>
  </xdr:twoCellAnchor>
  <xdr:twoCellAnchor>
    <xdr:from>
      <xdr:col>7</xdr:col>
      <xdr:colOff>952500</xdr:colOff>
      <xdr:row>0</xdr:row>
      <xdr:rowOff>719770</xdr:rowOff>
    </xdr:from>
    <xdr:to>
      <xdr:col>9</xdr:col>
      <xdr:colOff>19050</xdr:colOff>
      <xdr:row>0</xdr:row>
      <xdr:rowOff>1243480</xdr:rowOff>
    </xdr:to>
    <xdr:pic>
      <xdr:nvPicPr>
        <xdr:cNvPr id="15" name="Picture 42" descr="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95360" y="719770"/>
          <a:ext cx="1764030" cy="52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1314450</xdr:rowOff>
    </xdr:from>
    <xdr:to>
      <xdr:col>9</xdr:col>
      <xdr:colOff>438150</xdr:colOff>
      <xdr:row>0</xdr:row>
      <xdr:rowOff>1733550</xdr:rowOff>
    </xdr:to>
    <xdr:sp macro="" textlink="">
      <xdr:nvSpPr>
        <xdr:cNvPr id="16" name="文字方塊 15"/>
        <xdr:cNvSpPr txBox="1"/>
      </xdr:nvSpPr>
      <xdr:spPr>
        <a:xfrm>
          <a:off x="8252460" y="1314450"/>
          <a:ext cx="252603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2000" b="1">
              <a:solidFill>
                <a:schemeClr val="accent1">
                  <a:lumMod val="50000"/>
                </a:schemeClr>
              </a:solidFill>
            </a:rPr>
            <a:t>本素食菜單無使用豬肉</a:t>
          </a:r>
        </a:p>
      </xdr:txBody>
    </xdr:sp>
    <xdr:clientData/>
  </xdr:twoCellAnchor>
  <xdr:twoCellAnchor editAs="oneCell">
    <xdr:from>
      <xdr:col>2</xdr:col>
      <xdr:colOff>1876425</xdr:colOff>
      <xdr:row>6</xdr:row>
      <xdr:rowOff>273049</xdr:rowOff>
    </xdr:from>
    <xdr:to>
      <xdr:col>3</xdr:col>
      <xdr:colOff>239019</xdr:colOff>
      <xdr:row>8</xdr:row>
      <xdr:rowOff>0</xdr:rowOff>
    </xdr:to>
    <xdr:pic>
      <xdr:nvPicPr>
        <xdr:cNvPr id="1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17800" y="3971924"/>
          <a:ext cx="29934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5"/>
  <sheetViews>
    <sheetView tabSelected="1" view="pageBreakPreview" zoomScaleNormal="70" zoomScaleSheetLayoutView="100" workbookViewId="0">
      <selection sqref="A1:XFD1048576"/>
    </sheetView>
  </sheetViews>
  <sheetFormatPr defaultRowHeight="22.25"/>
  <cols>
    <col min="1" max="1" width="5.75" style="87" customWidth="1"/>
    <col min="2" max="2" width="5.125" style="87" customWidth="1"/>
    <col min="3" max="3" width="15.25" style="137" customWidth="1"/>
    <col min="4" max="4" width="23.25" style="137" customWidth="1"/>
    <col min="5" max="5" width="16.125" style="137" customWidth="1"/>
    <col min="6" max="6" width="16" style="137" customWidth="1"/>
    <col min="7" max="7" width="19.5" style="137" customWidth="1"/>
    <col min="8" max="8" width="11.875" style="137" customWidth="1"/>
    <col min="9" max="9" width="5.875" style="137" customWidth="1"/>
    <col min="10" max="10" width="6.125" style="137" customWidth="1"/>
    <col min="11" max="11" width="5.5" style="137" customWidth="1"/>
    <col min="12" max="12" width="6.25" style="137" customWidth="1"/>
    <col min="13" max="13" width="5.625" style="137" customWidth="1"/>
    <col min="14" max="14" width="6.125" style="137" customWidth="1"/>
    <col min="15" max="15" width="6.125" style="207" customWidth="1"/>
    <col min="16" max="16" width="6.5" style="137" customWidth="1"/>
    <col min="17" max="17" width="10" style="73" hidden="1" customWidth="1"/>
  </cols>
  <sheetData>
    <row r="1" spans="1:17" s="152" customFormat="1" ht="128.44999999999999" customHeight="1" thickBot="1">
      <c r="A1" s="87"/>
      <c r="B1" s="8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207"/>
      <c r="P1" s="137"/>
      <c r="Q1" s="73"/>
    </row>
    <row r="2" spans="1:17" ht="27.85" customHeight="1">
      <c r="A2" s="443" t="s">
        <v>35</v>
      </c>
      <c r="B2" s="445" t="s">
        <v>36</v>
      </c>
      <c r="C2" s="437" t="s">
        <v>122</v>
      </c>
      <c r="D2" s="437" t="s">
        <v>38</v>
      </c>
      <c r="E2" s="437" t="s">
        <v>123</v>
      </c>
      <c r="F2" s="437" t="s">
        <v>39</v>
      </c>
      <c r="G2" s="437" t="s">
        <v>40</v>
      </c>
      <c r="H2" s="439" t="s">
        <v>298</v>
      </c>
      <c r="I2" s="441" t="s">
        <v>42</v>
      </c>
      <c r="J2" s="434" t="s">
        <v>43</v>
      </c>
      <c r="K2" s="434" t="s">
        <v>44</v>
      </c>
      <c r="L2" s="434" t="s">
        <v>159</v>
      </c>
      <c r="M2" s="434" t="s">
        <v>158</v>
      </c>
      <c r="N2" s="434" t="s">
        <v>299</v>
      </c>
      <c r="O2" s="246" t="s">
        <v>48</v>
      </c>
      <c r="P2" s="247" t="s">
        <v>49</v>
      </c>
      <c r="Q2" s="304"/>
    </row>
    <row r="3" spans="1:17" ht="25.55" customHeight="1" thickBot="1">
      <c r="A3" s="444"/>
      <c r="B3" s="446"/>
      <c r="C3" s="438"/>
      <c r="D3" s="438"/>
      <c r="E3" s="438"/>
      <c r="F3" s="438"/>
      <c r="G3" s="438"/>
      <c r="H3" s="440"/>
      <c r="I3" s="442"/>
      <c r="J3" s="435"/>
      <c r="K3" s="435"/>
      <c r="L3" s="435"/>
      <c r="M3" s="435"/>
      <c r="N3" s="435"/>
      <c r="O3" s="248" t="s">
        <v>50</v>
      </c>
      <c r="P3" s="249" t="s">
        <v>51</v>
      </c>
    </row>
    <row r="4" spans="1:17" s="155" customFormat="1" ht="25.55" hidden="1">
      <c r="A4" s="363">
        <v>18</v>
      </c>
      <c r="B4" s="173" t="s">
        <v>124</v>
      </c>
      <c r="C4" s="381" t="str">
        <f>食材明細!C2</f>
        <v>小米飯</v>
      </c>
      <c r="D4" s="381" t="str">
        <f>食材明細!C4</f>
        <v>咖哩豬</v>
      </c>
      <c r="E4" s="381" t="str">
        <f>食材明細!C9</f>
        <v>彩繪冬瓜</v>
      </c>
      <c r="F4" s="381" t="str">
        <f>食材明細!C12</f>
        <v>有機青菜</v>
      </c>
      <c r="G4" s="381" t="str">
        <f>食材明細!C14</f>
        <v>芹香黃瓜湯</v>
      </c>
      <c r="H4" s="382" t="str">
        <f>食材明細!C17</f>
        <v>水果</v>
      </c>
      <c r="I4" s="377">
        <v>4.4000000000000004</v>
      </c>
      <c r="J4" s="364">
        <v>2</v>
      </c>
      <c r="K4" s="364">
        <v>2</v>
      </c>
      <c r="L4" s="364">
        <v>2.2999999999999998</v>
      </c>
      <c r="M4" s="365">
        <v>1</v>
      </c>
      <c r="N4" s="365">
        <v>0</v>
      </c>
      <c r="O4" s="366">
        <f t="shared" ref="O4:O9" si="0">I4*70+J4*75+K4*25+L4*45+M4*60+N4*150</f>
        <v>671.5</v>
      </c>
      <c r="P4" s="367">
        <v>160</v>
      </c>
      <c r="Q4" s="231" t="s">
        <v>371</v>
      </c>
    </row>
    <row r="5" spans="1:17" s="155" customFormat="1" ht="25.55" hidden="1">
      <c r="A5" s="356">
        <v>19</v>
      </c>
      <c r="B5" s="165" t="s">
        <v>125</v>
      </c>
      <c r="C5" s="383" t="str">
        <f>食材明細!C19</f>
        <v>燕麥飯</v>
      </c>
      <c r="D5" s="383" t="str">
        <f>食材明細!C21</f>
        <v>唐揚雞</v>
      </c>
      <c r="E5" s="383" t="str">
        <f>食材明細!C28</f>
        <v>金菇海絲</v>
      </c>
      <c r="F5" s="383" t="str">
        <f>食材明細!C32</f>
        <v>有機青菜</v>
      </c>
      <c r="G5" s="383" t="str">
        <f>食材明細!C34</f>
        <v>玉米濃湯</v>
      </c>
      <c r="H5" s="384" t="str">
        <f>食材明細!C39</f>
        <v>水果</v>
      </c>
      <c r="I5" s="378">
        <v>4.9000000000000004</v>
      </c>
      <c r="J5" s="316">
        <v>2.4</v>
      </c>
      <c r="K5" s="316">
        <v>1.5</v>
      </c>
      <c r="L5" s="316">
        <v>2.5</v>
      </c>
      <c r="M5" s="317">
        <v>1</v>
      </c>
      <c r="N5" s="317">
        <v>0</v>
      </c>
      <c r="O5" s="318">
        <f t="shared" si="0"/>
        <v>733</v>
      </c>
      <c r="P5" s="357">
        <v>166</v>
      </c>
      <c r="Q5" s="231" t="s">
        <v>372</v>
      </c>
    </row>
    <row r="6" spans="1:17" s="155" customFormat="1" ht="51.75" hidden="1" thickBot="1">
      <c r="A6" s="358">
        <v>20</v>
      </c>
      <c r="B6" s="368" t="s">
        <v>325</v>
      </c>
      <c r="C6" s="385" t="str">
        <f>食材明細!C64</f>
        <v>糙米飯</v>
      </c>
      <c r="D6" s="385" t="str">
        <f>食材明細!C66</f>
        <v>蔥爆肉柳</v>
      </c>
      <c r="E6" s="385" t="str">
        <f>食材明細!C70</f>
        <v>翡翠扁蒲</v>
      </c>
      <c r="F6" s="385" t="str">
        <f>食材明細!C75</f>
        <v>有機青菜</v>
      </c>
      <c r="G6" s="385" t="str">
        <f>食材明細!C77</f>
        <v>青菜豆腐湯</v>
      </c>
      <c r="H6" s="386" t="s">
        <v>311</v>
      </c>
      <c r="I6" s="379">
        <v>4.2</v>
      </c>
      <c r="J6" s="359">
        <v>2.4</v>
      </c>
      <c r="K6" s="359">
        <v>2</v>
      </c>
      <c r="L6" s="359">
        <v>2.4</v>
      </c>
      <c r="M6" s="360">
        <v>0</v>
      </c>
      <c r="N6" s="360">
        <v>0</v>
      </c>
      <c r="O6" s="361">
        <f t="shared" si="0"/>
        <v>632</v>
      </c>
      <c r="P6" s="362">
        <v>191</v>
      </c>
      <c r="Q6" s="231" t="s">
        <v>371</v>
      </c>
    </row>
    <row r="7" spans="1:17" s="155" customFormat="1" ht="51.05">
      <c r="A7" s="351">
        <v>22</v>
      </c>
      <c r="B7" s="294" t="s">
        <v>25</v>
      </c>
      <c r="C7" s="387" t="str">
        <f>食材明細!C81</f>
        <v>蕃茄義大利麵</v>
      </c>
      <c r="D7" s="387" t="str">
        <f>食材明細!C89</f>
        <v>義式肉醬燴魚</v>
      </c>
      <c r="E7" s="387" t="str">
        <f>食材明細!C94</f>
        <v>烤蜜地瓜</v>
      </c>
      <c r="F7" s="387" t="str">
        <f>食材明細!C95</f>
        <v>有機青菜</v>
      </c>
      <c r="G7" s="388" t="str">
        <f>食材明細!C97</f>
        <v>銀耳枸杞湯</v>
      </c>
      <c r="H7" s="389" t="str">
        <f>食材明細!C100</f>
        <v>水果</v>
      </c>
      <c r="I7" s="380">
        <v>4.2</v>
      </c>
      <c r="J7" s="352">
        <v>2.7</v>
      </c>
      <c r="K7" s="352">
        <v>1.1000000000000001</v>
      </c>
      <c r="L7" s="352">
        <v>2.4</v>
      </c>
      <c r="M7" s="353">
        <v>1</v>
      </c>
      <c r="N7" s="353">
        <v>0</v>
      </c>
      <c r="O7" s="354">
        <f t="shared" si="0"/>
        <v>692</v>
      </c>
      <c r="P7" s="355">
        <v>146</v>
      </c>
      <c r="Q7" s="231" t="s">
        <v>397</v>
      </c>
    </row>
    <row r="8" spans="1:17" s="155" customFormat="1" ht="51.05">
      <c r="A8" s="356">
        <v>23</v>
      </c>
      <c r="B8" s="165" t="s">
        <v>33</v>
      </c>
      <c r="C8" s="383" t="str">
        <f>食材明細!C102</f>
        <v>有機白飯</v>
      </c>
      <c r="D8" s="383" t="str">
        <f>食材明細!C103</f>
        <v>雙薯燉肉</v>
      </c>
      <c r="E8" s="383" t="str">
        <f>食材明細!C108</f>
        <v>鮪魚海芽拌時蔬</v>
      </c>
      <c r="F8" s="383" t="str">
        <f>食材明細!C114</f>
        <v>有機青菜</v>
      </c>
      <c r="G8" s="383" t="str">
        <f>食材明細!C116</f>
        <v>冬菜粉絲湯</v>
      </c>
      <c r="H8" s="384" t="str">
        <f>食材明細!C120</f>
        <v>鮮奶</v>
      </c>
      <c r="I8" s="378">
        <v>4.2</v>
      </c>
      <c r="J8" s="316">
        <v>2</v>
      </c>
      <c r="K8" s="316">
        <v>1.7</v>
      </c>
      <c r="L8" s="316">
        <v>2.2000000000000002</v>
      </c>
      <c r="M8" s="317">
        <v>0</v>
      </c>
      <c r="N8" s="317">
        <v>0.5</v>
      </c>
      <c r="O8" s="318">
        <f t="shared" si="0"/>
        <v>660.5</v>
      </c>
      <c r="P8" s="357">
        <v>353</v>
      </c>
      <c r="Q8" s="231" t="s">
        <v>112</v>
      </c>
    </row>
    <row r="9" spans="1:17" s="155" customFormat="1" ht="51.05">
      <c r="A9" s="356">
        <v>24</v>
      </c>
      <c r="B9" s="165" t="s">
        <v>26</v>
      </c>
      <c r="C9" s="383" t="str">
        <f>食材明細!C122</f>
        <v>燕麥飯</v>
      </c>
      <c r="D9" s="383" t="str">
        <f>食材明細!C124</f>
        <v>鹹水雞</v>
      </c>
      <c r="E9" s="383" t="str">
        <f>食材明細!C131</f>
        <v>黃瓜麵輪</v>
      </c>
      <c r="F9" s="383" t="str">
        <f>食材明細!C136</f>
        <v>有機青菜</v>
      </c>
      <c r="G9" s="383" t="str">
        <f>食材明細!C138</f>
        <v>番茄蛋花湯</v>
      </c>
      <c r="H9" s="384" t="s">
        <v>311</v>
      </c>
      <c r="I9" s="378">
        <v>4.2</v>
      </c>
      <c r="J9" s="316">
        <v>2.4</v>
      </c>
      <c r="K9" s="316">
        <v>2</v>
      </c>
      <c r="L9" s="316">
        <v>2.1</v>
      </c>
      <c r="M9" s="317">
        <v>0</v>
      </c>
      <c r="N9" s="317">
        <v>0</v>
      </c>
      <c r="O9" s="318">
        <f t="shared" si="0"/>
        <v>618.5</v>
      </c>
      <c r="P9" s="357">
        <v>150</v>
      </c>
      <c r="Q9" s="231" t="s">
        <v>372</v>
      </c>
    </row>
    <row r="10" spans="1:17" s="155" customFormat="1" ht="51.05">
      <c r="A10" s="356">
        <v>25</v>
      </c>
      <c r="B10" s="165" t="s">
        <v>124</v>
      </c>
      <c r="C10" s="383" t="str">
        <f>食材明細!C143</f>
        <v>胚芽飯</v>
      </c>
      <c r="D10" s="383" t="str">
        <f>食材明細!C145</f>
        <v>高昇豬排</v>
      </c>
      <c r="E10" s="383" t="str">
        <f>食材明細!C151</f>
        <v>南瓜燴什錦</v>
      </c>
      <c r="F10" s="383" t="str">
        <f>食材明細!C157</f>
        <v>有機青菜</v>
      </c>
      <c r="G10" s="383" t="str">
        <f>食材明細!C159</f>
        <v>巧達濃湯</v>
      </c>
      <c r="H10" s="384" t="str">
        <f>食材明細!C164</f>
        <v>水果</v>
      </c>
      <c r="I10" s="378">
        <v>4.7</v>
      </c>
      <c r="J10" s="316">
        <v>2.5</v>
      </c>
      <c r="K10" s="316">
        <v>1</v>
      </c>
      <c r="L10" s="316">
        <v>2.5</v>
      </c>
      <c r="M10" s="317">
        <v>1</v>
      </c>
      <c r="N10" s="317">
        <v>0</v>
      </c>
      <c r="O10" s="318">
        <f t="shared" ref="O10:O34" si="1">I10*70+J10*75+K10*25+L10*45+M10*60+N10*150</f>
        <v>714</v>
      </c>
      <c r="P10" s="357">
        <v>186</v>
      </c>
      <c r="Q10" s="231" t="s">
        <v>396</v>
      </c>
    </row>
    <row r="11" spans="1:17" s="155" customFormat="1" ht="26.2" thickBot="1">
      <c r="A11" s="358">
        <v>26</v>
      </c>
      <c r="B11" s="169" t="s">
        <v>125</v>
      </c>
      <c r="C11" s="385" t="str">
        <f>食材明細!C166</f>
        <v>雜糧飯</v>
      </c>
      <c r="D11" s="385" t="str">
        <f>食材明細!C171</f>
        <v>梅汁菇菇雞</v>
      </c>
      <c r="E11" s="385" t="str">
        <f>食材明細!C179</f>
        <v>香菇蒸蛋</v>
      </c>
      <c r="F11" s="385" t="str">
        <f>食材明細!C182</f>
        <v>有機青菜</v>
      </c>
      <c r="G11" s="385" t="str">
        <f>食材明細!C184</f>
        <v>酸辣湯</v>
      </c>
      <c r="H11" s="386" t="str">
        <f>食材明細!C190</f>
        <v>水果</v>
      </c>
      <c r="I11" s="379">
        <v>4.4000000000000004</v>
      </c>
      <c r="J11" s="359">
        <v>3</v>
      </c>
      <c r="K11" s="359">
        <v>1.1000000000000001</v>
      </c>
      <c r="L11" s="359">
        <v>2.2999999999999998</v>
      </c>
      <c r="M11" s="360">
        <v>1</v>
      </c>
      <c r="N11" s="360">
        <v>0</v>
      </c>
      <c r="O11" s="361">
        <f t="shared" si="1"/>
        <v>724</v>
      </c>
      <c r="P11" s="362">
        <v>170</v>
      </c>
      <c r="Q11" s="231" t="s">
        <v>372</v>
      </c>
    </row>
    <row r="12" spans="1:17" s="286" customFormat="1" ht="9.85" customHeight="1" thickBot="1">
      <c r="A12" s="369">
        <v>1</v>
      </c>
      <c r="B12" s="370" t="s">
        <v>25</v>
      </c>
      <c r="C12" s="390">
        <f>食材明細!C192</f>
        <v>0</v>
      </c>
      <c r="D12" s="390">
        <f>食材明細!C194</f>
        <v>0</v>
      </c>
      <c r="E12" s="390" t="s">
        <v>393</v>
      </c>
      <c r="F12" s="390">
        <f>食材明細!C201</f>
        <v>0</v>
      </c>
      <c r="G12" s="390">
        <f>食材明細!C203</f>
        <v>0</v>
      </c>
      <c r="H12" s="391">
        <f>食材明細!C207</f>
        <v>0</v>
      </c>
      <c r="I12" s="371">
        <v>5</v>
      </c>
      <c r="J12" s="372">
        <v>2.2999999999999998</v>
      </c>
      <c r="K12" s="372">
        <v>1.5</v>
      </c>
      <c r="L12" s="373">
        <v>2.2999999999999998</v>
      </c>
      <c r="M12" s="374"/>
      <c r="N12" s="374"/>
      <c r="O12" s="375">
        <v>680</v>
      </c>
      <c r="P12" s="376">
        <v>240</v>
      </c>
      <c r="Q12" s="285"/>
    </row>
    <row r="13" spans="1:17" s="142" customFormat="1" ht="51.05">
      <c r="A13" s="172">
        <v>2</v>
      </c>
      <c r="B13" s="173" t="s">
        <v>33</v>
      </c>
      <c r="C13" s="392" t="str">
        <f>食材明細!C209</f>
        <v>有機白飯</v>
      </c>
      <c r="D13" s="392" t="str">
        <f>食材明細!C210</f>
        <v>蒜泥白肉</v>
      </c>
      <c r="E13" s="392" t="str">
        <f>食材明細!C215</f>
        <v>五香滷味</v>
      </c>
      <c r="F13" s="392" t="str">
        <f>食材明細!C220</f>
        <v>有機青菜</v>
      </c>
      <c r="G13" s="392" t="str">
        <f>食材明細!C222</f>
        <v>鄉村風蔬菜湯</v>
      </c>
      <c r="H13" s="393" t="str">
        <f>食材明細!C226</f>
        <v>水果</v>
      </c>
      <c r="I13" s="238">
        <v>4.2</v>
      </c>
      <c r="J13" s="239">
        <v>2.2999999999999998</v>
      </c>
      <c r="K13" s="239">
        <v>1.8</v>
      </c>
      <c r="L13" s="118">
        <v>2.2999999999999998</v>
      </c>
      <c r="M13" s="117">
        <v>1</v>
      </c>
      <c r="N13" s="117">
        <v>0</v>
      </c>
      <c r="O13" s="214">
        <f t="shared" si="1"/>
        <v>675</v>
      </c>
      <c r="P13" s="119">
        <v>322</v>
      </c>
      <c r="Q13" s="231" t="s">
        <v>396</v>
      </c>
    </row>
    <row r="14" spans="1:17" s="142" customFormat="1" ht="51.05">
      <c r="A14" s="161">
        <v>3</v>
      </c>
      <c r="B14" s="165" t="s">
        <v>26</v>
      </c>
      <c r="C14" s="394" t="str">
        <f>食材明細!C228</f>
        <v>燕麥飯</v>
      </c>
      <c r="D14" s="394" t="str">
        <f>食材明細!C230</f>
        <v>照燒雞</v>
      </c>
      <c r="E14" s="395" t="str">
        <f>食材明細!C234</f>
        <v>塔香海茸</v>
      </c>
      <c r="F14" s="394" t="str">
        <f>食材明細!C239</f>
        <v>有機青菜</v>
      </c>
      <c r="G14" s="394" t="str">
        <f>食材明細!C241</f>
        <v>大滷湯</v>
      </c>
      <c r="H14" s="396" t="s">
        <v>71</v>
      </c>
      <c r="I14" s="229">
        <v>4.4000000000000004</v>
      </c>
      <c r="J14" s="230">
        <v>2.2999999999999998</v>
      </c>
      <c r="K14" s="230">
        <v>1.7</v>
      </c>
      <c r="L14" s="115">
        <v>2.2000000000000002</v>
      </c>
      <c r="M14" s="114">
        <v>0</v>
      </c>
      <c r="N14" s="114">
        <v>0</v>
      </c>
      <c r="O14" s="210">
        <f t="shared" si="1"/>
        <v>622</v>
      </c>
      <c r="P14" s="113">
        <v>255</v>
      </c>
      <c r="Q14" s="231" t="s">
        <v>114</v>
      </c>
    </row>
    <row r="15" spans="1:17" s="142" customFormat="1" ht="25.55">
      <c r="A15" s="161">
        <v>4</v>
      </c>
      <c r="B15" s="165" t="s">
        <v>124</v>
      </c>
      <c r="C15" s="394" t="str">
        <f>食材明細!C247</f>
        <v>糙米飯</v>
      </c>
      <c r="D15" s="394" t="str">
        <f>食材明細!C249</f>
        <v>鐵板肉柳</v>
      </c>
      <c r="E15" s="394" t="str">
        <f>食材明細!C253</f>
        <v>番茄炒蛋</v>
      </c>
      <c r="F15" s="394" t="str">
        <f>食材明細!C257</f>
        <v>有機青菜</v>
      </c>
      <c r="G15" s="394" t="str">
        <f>食材明細!C259</f>
        <v>肉骨茶湯</v>
      </c>
      <c r="H15" s="396" t="str">
        <f>食材明細!C263</f>
        <v>水果</v>
      </c>
      <c r="I15" s="229">
        <v>4.4000000000000004</v>
      </c>
      <c r="J15" s="230">
        <v>2.9</v>
      </c>
      <c r="K15" s="230">
        <v>1.4</v>
      </c>
      <c r="L15" s="115">
        <v>2.4</v>
      </c>
      <c r="M15" s="114">
        <v>1</v>
      </c>
      <c r="N15" s="114">
        <v>0</v>
      </c>
      <c r="O15" s="210">
        <f t="shared" si="1"/>
        <v>728.5</v>
      </c>
      <c r="P15" s="113">
        <v>346</v>
      </c>
      <c r="Q15" s="231" t="s">
        <v>112</v>
      </c>
    </row>
    <row r="16" spans="1:17" s="142" customFormat="1" ht="24.9" customHeight="1" thickBot="1">
      <c r="A16" s="193">
        <v>5</v>
      </c>
      <c r="B16" s="194" t="s">
        <v>125</v>
      </c>
      <c r="C16" s="397" t="str">
        <f>食材明細!C265</f>
        <v>上海菜飯</v>
      </c>
      <c r="D16" s="397" t="str">
        <f>食材明細!C274</f>
        <v>蒲燒鯛</v>
      </c>
      <c r="E16" s="397" t="s">
        <v>393</v>
      </c>
      <c r="F16" s="397" t="str">
        <f>食材明細!C285</f>
        <v>有機青菜</v>
      </c>
      <c r="G16" s="398" t="str">
        <f>食材明細!C287</f>
        <v>紫米甜湯</v>
      </c>
      <c r="H16" s="399" t="str">
        <f>食材明細!C289</f>
        <v>水果</v>
      </c>
      <c r="I16" s="240">
        <v>5.2</v>
      </c>
      <c r="J16" s="241">
        <v>2</v>
      </c>
      <c r="K16" s="241">
        <v>1</v>
      </c>
      <c r="L16" s="202">
        <v>2.5</v>
      </c>
      <c r="M16" s="201">
        <v>1</v>
      </c>
      <c r="N16" s="201">
        <v>0</v>
      </c>
      <c r="O16" s="215">
        <f t="shared" si="1"/>
        <v>711.5</v>
      </c>
      <c r="P16" s="203">
        <v>242</v>
      </c>
      <c r="Q16" s="231" t="s">
        <v>113</v>
      </c>
    </row>
    <row r="17" spans="1:17" s="142" customFormat="1" ht="51.05">
      <c r="A17" s="172">
        <v>8</v>
      </c>
      <c r="B17" s="173" t="s">
        <v>126</v>
      </c>
      <c r="C17" s="392" t="str">
        <f>食材明細!C291</f>
        <v>地瓜飯</v>
      </c>
      <c r="D17" s="392" t="str">
        <f>食材明細!C293</f>
        <v>塔香三杯肉片</v>
      </c>
      <c r="E17" s="392" t="str">
        <f>食材明細!C301</f>
        <v>黃瓜燴什錦</v>
      </c>
      <c r="F17" s="392" t="str">
        <f>食材明細!C306</f>
        <v>有機青菜</v>
      </c>
      <c r="G17" s="392" t="str">
        <f>食材明細!C308</f>
        <v>味噌海芽湯</v>
      </c>
      <c r="H17" s="400" t="str">
        <f>食材明細!C311</f>
        <v>水果</v>
      </c>
      <c r="I17" s="234">
        <v>4</v>
      </c>
      <c r="J17" s="235">
        <v>2.4</v>
      </c>
      <c r="K17" s="235">
        <v>1.6</v>
      </c>
      <c r="L17" s="189">
        <v>2.2999999999999998</v>
      </c>
      <c r="M17" s="188">
        <v>1</v>
      </c>
      <c r="N17" s="188">
        <v>0</v>
      </c>
      <c r="O17" s="212">
        <f t="shared" si="1"/>
        <v>663.5</v>
      </c>
      <c r="P17" s="190">
        <v>300</v>
      </c>
      <c r="Q17" s="231" t="s">
        <v>112</v>
      </c>
    </row>
    <row r="18" spans="1:17" s="142" customFormat="1" ht="51.05">
      <c r="A18" s="161">
        <v>9</v>
      </c>
      <c r="B18" s="165" t="s">
        <v>127</v>
      </c>
      <c r="C18" s="394" t="str">
        <f>食材明細!C313</f>
        <v>有機白飯</v>
      </c>
      <c r="D18" s="394" t="str">
        <f>食材明細!C314</f>
        <v>醬燒菇菇滷蛋</v>
      </c>
      <c r="E18" s="401" t="str">
        <f>食材明細!C323</f>
        <v>什錦冬瓜</v>
      </c>
      <c r="F18" s="394" t="str">
        <f>食材明細!C329</f>
        <v>有機青菜</v>
      </c>
      <c r="G18" s="402" t="str">
        <f>食材明細!C331</f>
        <v>紅豆湯</v>
      </c>
      <c r="H18" s="396" t="str">
        <f>食材明細!C332</f>
        <v>水果</v>
      </c>
      <c r="I18" s="229">
        <v>4.4000000000000004</v>
      </c>
      <c r="J18" s="230">
        <v>2.2999999999999998</v>
      </c>
      <c r="K18" s="230">
        <v>1.4</v>
      </c>
      <c r="L18" s="115">
        <v>2.4</v>
      </c>
      <c r="M18" s="114">
        <v>1</v>
      </c>
      <c r="N18" s="114">
        <v>0</v>
      </c>
      <c r="O18" s="210">
        <f t="shared" si="1"/>
        <v>683.5</v>
      </c>
      <c r="P18" s="113">
        <v>466</v>
      </c>
      <c r="Q18" s="231" t="s">
        <v>152</v>
      </c>
    </row>
    <row r="19" spans="1:17" s="142" customFormat="1" ht="51.05">
      <c r="A19" s="161">
        <v>10</v>
      </c>
      <c r="B19" s="165" t="s">
        <v>128</v>
      </c>
      <c r="C19" s="394" t="str">
        <f>食材明細!C334</f>
        <v>胚芽飯</v>
      </c>
      <c r="D19" s="394" t="str">
        <f>食材明細!C336</f>
        <v>親子丼</v>
      </c>
      <c r="E19" s="394" t="str">
        <f>食材明細!C342</f>
        <v>麵筋白菜</v>
      </c>
      <c r="F19" s="394" t="str">
        <f>食材明細!C347</f>
        <v>有機青菜</v>
      </c>
      <c r="G19" s="394" t="str">
        <f>食材明細!C349</f>
        <v>銀羅鮮菇湯</v>
      </c>
      <c r="H19" s="396" t="s">
        <v>71</v>
      </c>
      <c r="I19" s="229">
        <v>4.3</v>
      </c>
      <c r="J19" s="230">
        <v>2.6</v>
      </c>
      <c r="K19" s="230">
        <v>2</v>
      </c>
      <c r="L19" s="115">
        <v>2.2000000000000002</v>
      </c>
      <c r="M19" s="114">
        <v>0</v>
      </c>
      <c r="N19" s="114">
        <v>0</v>
      </c>
      <c r="O19" s="210">
        <f t="shared" si="1"/>
        <v>645</v>
      </c>
      <c r="P19" s="113">
        <v>182</v>
      </c>
      <c r="Q19" s="231" t="s">
        <v>114</v>
      </c>
    </row>
    <row r="20" spans="1:17" s="228" customFormat="1" ht="25.55">
      <c r="A20" s="161">
        <v>11</v>
      </c>
      <c r="B20" s="165" t="s">
        <v>129</v>
      </c>
      <c r="C20" s="394" t="str">
        <f>食材明細!C355</f>
        <v>燕麥飯</v>
      </c>
      <c r="D20" s="394" t="str">
        <f>食材明細!C357</f>
        <v>香酥虱目魚柳</v>
      </c>
      <c r="E20" s="394" t="str">
        <f>食材明細!C363</f>
        <v>什錦寬粉</v>
      </c>
      <c r="F20" s="394" t="str">
        <f>食材明細!C370</f>
        <v>有機青菜</v>
      </c>
      <c r="G20" s="394" t="str">
        <f>食材明細!C372</f>
        <v>白玉大骨湯</v>
      </c>
      <c r="H20" s="396" t="str">
        <f>食材明細!C375</f>
        <v>鮮奶</v>
      </c>
      <c r="I20" s="229">
        <v>5.3</v>
      </c>
      <c r="J20" s="230">
        <v>2.2999999999999998</v>
      </c>
      <c r="K20" s="230">
        <v>1.5</v>
      </c>
      <c r="L20" s="115">
        <v>2.5</v>
      </c>
      <c r="M20" s="114">
        <v>0</v>
      </c>
      <c r="N20" s="114">
        <v>0.5</v>
      </c>
      <c r="O20" s="210">
        <f t="shared" si="1"/>
        <v>768.5</v>
      </c>
      <c r="P20" s="113">
        <v>283</v>
      </c>
      <c r="Q20" s="227" t="s">
        <v>113</v>
      </c>
    </row>
    <row r="21" spans="1:17" s="228" customFormat="1" ht="51.75" thickBot="1">
      <c r="A21" s="193">
        <v>12</v>
      </c>
      <c r="B21" s="194" t="s">
        <v>125</v>
      </c>
      <c r="C21" s="397" t="str">
        <f>食材明細!C377</f>
        <v>蔬菜蛋炒麵</v>
      </c>
      <c r="D21" s="397" t="str">
        <f>食材明細!C384</f>
        <v>五味雞丁</v>
      </c>
      <c r="E21" s="397" t="str">
        <f>食材明細!C391</f>
        <v>香烤地瓜</v>
      </c>
      <c r="F21" s="397" t="str">
        <f>食材明細!C393</f>
        <v>有機青菜</v>
      </c>
      <c r="G21" s="397" t="str">
        <f>食材明細!C395</f>
        <v>榨菜粉絲湯</v>
      </c>
      <c r="H21" s="399" t="str">
        <f>食材明細!C399</f>
        <v>水果</v>
      </c>
      <c r="I21" s="236">
        <v>4.2</v>
      </c>
      <c r="J21" s="237">
        <v>2.6</v>
      </c>
      <c r="K21" s="237">
        <v>1.3</v>
      </c>
      <c r="L21" s="198">
        <v>2.2999999999999998</v>
      </c>
      <c r="M21" s="197">
        <v>1</v>
      </c>
      <c r="N21" s="197">
        <v>0</v>
      </c>
      <c r="O21" s="213">
        <f t="shared" si="1"/>
        <v>685</v>
      </c>
      <c r="P21" s="199">
        <v>168</v>
      </c>
      <c r="Q21" s="227" t="s">
        <v>114</v>
      </c>
    </row>
    <row r="22" spans="1:17" s="228" customFormat="1" ht="51.05">
      <c r="A22" s="293">
        <v>15</v>
      </c>
      <c r="B22" s="294" t="s">
        <v>126</v>
      </c>
      <c r="C22" s="403" t="str">
        <f>食材明細!C401</f>
        <v>韓式拌飯</v>
      </c>
      <c r="D22" s="403" t="str">
        <f>食材明細!C412</f>
        <v>匈牙利魚片</v>
      </c>
      <c r="E22" s="403" t="s">
        <v>393</v>
      </c>
      <c r="F22" s="403" t="str">
        <f>食材明細!C422</f>
        <v>有機青菜</v>
      </c>
      <c r="G22" s="403" t="str">
        <f>食材明細!C424</f>
        <v>黃豆海結湯</v>
      </c>
      <c r="H22" s="404" t="str">
        <f>食材明細!C427</f>
        <v>水果</v>
      </c>
      <c r="I22" s="299">
        <v>4.0999999999999996</v>
      </c>
      <c r="J22" s="300">
        <v>2.4</v>
      </c>
      <c r="K22" s="300">
        <v>1.1000000000000001</v>
      </c>
      <c r="L22" s="301">
        <v>2.5</v>
      </c>
      <c r="M22" s="315">
        <v>1</v>
      </c>
      <c r="N22" s="315">
        <v>0</v>
      </c>
      <c r="O22" s="298">
        <f t="shared" si="1"/>
        <v>667</v>
      </c>
      <c r="P22" s="302">
        <v>163</v>
      </c>
      <c r="Q22" s="227" t="s">
        <v>113</v>
      </c>
    </row>
    <row r="23" spans="1:17" s="142" customFormat="1" ht="51.05">
      <c r="A23" s="161">
        <v>16</v>
      </c>
      <c r="B23" s="165" t="s">
        <v>127</v>
      </c>
      <c r="C23" s="394" t="str">
        <f>食材明細!C429</f>
        <v>有機白飯</v>
      </c>
      <c r="D23" s="394" t="str">
        <f>食材明細!C430</f>
        <v>柚香雞腿</v>
      </c>
      <c r="E23" s="394" t="str">
        <f>食材明細!C437</f>
        <v>南瓜燴蛋</v>
      </c>
      <c r="F23" s="394" t="str">
        <f>食材明細!C441</f>
        <v>有機青菜</v>
      </c>
      <c r="G23" s="394" t="str">
        <f>食材明細!C443</f>
        <v>番茄豆腐湯</v>
      </c>
      <c r="H23" s="396" t="str">
        <f>食材明細!C446</f>
        <v>水果</v>
      </c>
      <c r="I23" s="229">
        <v>4.2</v>
      </c>
      <c r="J23" s="230">
        <v>3</v>
      </c>
      <c r="K23" s="230">
        <v>1</v>
      </c>
      <c r="L23" s="115">
        <v>2.4</v>
      </c>
      <c r="M23" s="114">
        <v>1</v>
      </c>
      <c r="N23" s="114">
        <v>0</v>
      </c>
      <c r="O23" s="210">
        <f t="shared" si="1"/>
        <v>712</v>
      </c>
      <c r="P23" s="113">
        <v>172</v>
      </c>
      <c r="Q23" s="231" t="s">
        <v>114</v>
      </c>
    </row>
    <row r="24" spans="1:17" s="142" customFormat="1" ht="51.05">
      <c r="A24" s="161">
        <v>17</v>
      </c>
      <c r="B24" s="165" t="s">
        <v>128</v>
      </c>
      <c r="C24" s="394" t="str">
        <f>食材明細!C448</f>
        <v>糙米飯</v>
      </c>
      <c r="D24" s="394" t="str">
        <f>食材明細!C450</f>
        <v>京醬肉柳</v>
      </c>
      <c r="E24" s="394" t="str">
        <f>食材明細!C455</f>
        <v>腐皮扁蒲</v>
      </c>
      <c r="F24" s="394" t="str">
        <f>食材明細!C460</f>
        <v>有機青菜</v>
      </c>
      <c r="G24" s="394" t="str">
        <f>食材明細!C462</f>
        <v>香菇雞湯</v>
      </c>
      <c r="H24" s="396" t="s">
        <v>71</v>
      </c>
      <c r="I24" s="229">
        <v>4.2</v>
      </c>
      <c r="J24" s="230">
        <v>2.4</v>
      </c>
      <c r="K24" s="230">
        <v>2</v>
      </c>
      <c r="L24" s="115">
        <v>2.2999999999999998</v>
      </c>
      <c r="M24" s="114">
        <v>0</v>
      </c>
      <c r="N24" s="114">
        <v>0</v>
      </c>
      <c r="O24" s="210">
        <f t="shared" si="1"/>
        <v>627.5</v>
      </c>
      <c r="P24" s="113">
        <v>299</v>
      </c>
      <c r="Q24" s="231" t="s">
        <v>112</v>
      </c>
    </row>
    <row r="25" spans="1:17" s="142" customFormat="1" ht="51.05">
      <c r="A25" s="161">
        <v>18</v>
      </c>
      <c r="B25" s="165" t="s">
        <v>129</v>
      </c>
      <c r="C25" s="394" t="str">
        <f>食材明細!C466</f>
        <v>雜糧飯</v>
      </c>
      <c r="D25" s="394" t="str">
        <f>食材明細!C471</f>
        <v>南洋咖哩菇菇雞</v>
      </c>
      <c r="E25" s="394" t="str">
        <f>食材明細!C480</f>
        <v>蒜香高麗菜</v>
      </c>
      <c r="F25" s="394" t="str">
        <f>食材明細!C485</f>
        <v>有機青菜</v>
      </c>
      <c r="G25" s="394" t="str">
        <f>食材明細!C487</f>
        <v>紫菜湯</v>
      </c>
      <c r="H25" s="396" t="str">
        <f>食材明細!C489</f>
        <v>水果</v>
      </c>
      <c r="I25" s="229">
        <v>4.3</v>
      </c>
      <c r="J25" s="230">
        <v>2.2000000000000002</v>
      </c>
      <c r="K25" s="230">
        <v>1.7</v>
      </c>
      <c r="L25" s="115">
        <v>2.2000000000000002</v>
      </c>
      <c r="M25" s="114">
        <v>1</v>
      </c>
      <c r="N25" s="114">
        <v>0</v>
      </c>
      <c r="O25" s="210">
        <f t="shared" si="1"/>
        <v>667.5</v>
      </c>
      <c r="P25" s="113">
        <v>168</v>
      </c>
      <c r="Q25" s="231" t="s">
        <v>114</v>
      </c>
    </row>
    <row r="26" spans="1:17" s="142" customFormat="1" ht="26.2" thickBot="1">
      <c r="A26" s="168">
        <v>19</v>
      </c>
      <c r="B26" s="169" t="s">
        <v>125</v>
      </c>
      <c r="C26" s="405" t="str">
        <f>食材明細!C491</f>
        <v>地瓜飯</v>
      </c>
      <c r="D26" s="405" t="str">
        <f>食材明細!C493</f>
        <v>西魯肉</v>
      </c>
      <c r="E26" s="405" t="str">
        <f>食材明細!C499</f>
        <v>玉米蒸蛋</v>
      </c>
      <c r="F26" s="405" t="str">
        <f>食材明細!C502</f>
        <v>有機青菜</v>
      </c>
      <c r="G26" s="398" t="str">
        <f>食材明細!C504</f>
        <v>芋頭西米露</v>
      </c>
      <c r="H26" s="406" t="str">
        <f>食材明細!C508</f>
        <v>水果</v>
      </c>
      <c r="I26" s="271">
        <v>4.4000000000000004</v>
      </c>
      <c r="J26" s="272">
        <v>2.9</v>
      </c>
      <c r="K26" s="272">
        <v>1.1000000000000001</v>
      </c>
      <c r="L26" s="273">
        <v>2.2999999999999998</v>
      </c>
      <c r="M26" s="292">
        <v>1</v>
      </c>
      <c r="N26" s="292">
        <v>0</v>
      </c>
      <c r="O26" s="274">
        <f t="shared" si="1"/>
        <v>716.5</v>
      </c>
      <c r="P26" s="275">
        <v>183</v>
      </c>
      <c r="Q26" s="231" t="s">
        <v>112</v>
      </c>
    </row>
    <row r="27" spans="1:17" s="142" customFormat="1" ht="25.55">
      <c r="A27" s="172">
        <v>22</v>
      </c>
      <c r="B27" s="173" t="s">
        <v>126</v>
      </c>
      <c r="C27" s="392" t="str">
        <f>食材明細!C510</f>
        <v>小米飯</v>
      </c>
      <c r="D27" s="392" t="str">
        <f>食材明細!C512</f>
        <v>香菇肉燥</v>
      </c>
      <c r="E27" s="392" t="str">
        <f>食材明細!C520</f>
        <v>三杯干丁</v>
      </c>
      <c r="F27" s="392" t="str">
        <f>食材明細!C527</f>
        <v>有機青菜</v>
      </c>
      <c r="G27" s="392" t="str">
        <f>食材明細!C529</f>
        <v>羅宋湯</v>
      </c>
      <c r="H27" s="407" t="str">
        <f>食材明細!C532</f>
        <v>水果</v>
      </c>
      <c r="I27" s="238">
        <v>4.3</v>
      </c>
      <c r="J27" s="239">
        <v>2.8</v>
      </c>
      <c r="K27" s="239">
        <v>1.6</v>
      </c>
      <c r="L27" s="118">
        <v>2.4</v>
      </c>
      <c r="M27" s="117">
        <v>1</v>
      </c>
      <c r="N27" s="117">
        <v>0</v>
      </c>
      <c r="O27" s="214">
        <f t="shared" si="1"/>
        <v>719</v>
      </c>
      <c r="P27" s="119">
        <v>517</v>
      </c>
      <c r="Q27" s="231" t="s">
        <v>112</v>
      </c>
    </row>
    <row r="28" spans="1:17" s="142" customFormat="1" ht="51.05">
      <c r="A28" s="161">
        <v>23</v>
      </c>
      <c r="B28" s="165" t="s">
        <v>127</v>
      </c>
      <c r="C28" s="394" t="str">
        <f>食材明細!C534</f>
        <v>有機白飯</v>
      </c>
      <c r="D28" s="394" t="str">
        <f>食材明細!C535</f>
        <v>歐式匈牙利燉肉</v>
      </c>
      <c r="E28" s="394" t="str">
        <f>食材明細!C540</f>
        <v>沙茶粉絲煲</v>
      </c>
      <c r="F28" s="394" t="str">
        <f>食材明細!C548</f>
        <v>有機青菜</v>
      </c>
      <c r="G28" s="394" t="str">
        <f>食材明細!C550</f>
        <v>玉米鮮味湯</v>
      </c>
      <c r="H28" s="408" t="str">
        <f>食材明細!C554</f>
        <v>鮮奶</v>
      </c>
      <c r="I28" s="229">
        <v>5</v>
      </c>
      <c r="J28" s="230">
        <v>2.1</v>
      </c>
      <c r="K28" s="230">
        <v>1.7</v>
      </c>
      <c r="L28" s="115">
        <v>2.2999999999999998</v>
      </c>
      <c r="M28" s="114">
        <v>0</v>
      </c>
      <c r="N28" s="114">
        <v>0.5</v>
      </c>
      <c r="O28" s="210">
        <f t="shared" si="1"/>
        <v>728.5</v>
      </c>
      <c r="P28" s="113">
        <v>288</v>
      </c>
      <c r="Q28" s="231" t="s">
        <v>112</v>
      </c>
    </row>
    <row r="29" spans="1:17" s="142" customFormat="1" ht="51.05">
      <c r="A29" s="161">
        <v>24</v>
      </c>
      <c r="B29" s="165" t="s">
        <v>128</v>
      </c>
      <c r="C29" s="394" t="str">
        <f>食材明細!C556</f>
        <v>燕麥飯</v>
      </c>
      <c r="D29" s="394" t="str">
        <f>食材明細!C558</f>
        <v>黃金柳葉魚</v>
      </c>
      <c r="E29" s="394" t="str">
        <f>食材明細!C560</f>
        <v>奶香蛋豆腐</v>
      </c>
      <c r="F29" s="394" t="str">
        <f>食材明細!C566</f>
        <v>有機青菜</v>
      </c>
      <c r="G29" s="394" t="str">
        <f>食材明細!C568</f>
        <v>紅絲海帶湯</v>
      </c>
      <c r="H29" s="408" t="s">
        <v>71</v>
      </c>
      <c r="I29" s="229">
        <v>4.2</v>
      </c>
      <c r="J29" s="230">
        <v>2.7</v>
      </c>
      <c r="K29" s="230">
        <v>1.1000000000000001</v>
      </c>
      <c r="L29" s="115">
        <v>2.5</v>
      </c>
      <c r="M29" s="114">
        <v>0</v>
      </c>
      <c r="N29" s="114">
        <v>0</v>
      </c>
      <c r="O29" s="210">
        <f t="shared" si="1"/>
        <v>636.5</v>
      </c>
      <c r="P29" s="113">
        <v>360</v>
      </c>
      <c r="Q29" s="231" t="s">
        <v>113</v>
      </c>
    </row>
    <row r="30" spans="1:17" s="228" customFormat="1" ht="51.05">
      <c r="A30" s="161">
        <v>25</v>
      </c>
      <c r="B30" s="165" t="s">
        <v>129</v>
      </c>
      <c r="C30" s="394" t="str">
        <f>食材明細!C572</f>
        <v>胚芽飯</v>
      </c>
      <c r="D30" s="394" t="str">
        <f>食材明細!C574</f>
        <v>麻油雞</v>
      </c>
      <c r="E30" s="394" t="str">
        <f>食材明細!C580</f>
        <v>咖哩時蔬洋芋</v>
      </c>
      <c r="F30" s="394" t="str">
        <f>食材明細!C586</f>
        <v>有機青菜</v>
      </c>
      <c r="G30" s="402" t="str">
        <f>食材明細!C588</f>
        <v>地瓜山粉圓湯</v>
      </c>
      <c r="H30" s="408" t="str">
        <f>食材明細!C590</f>
        <v>水果</v>
      </c>
      <c r="I30" s="229">
        <v>4.7</v>
      </c>
      <c r="J30" s="230">
        <v>2.4</v>
      </c>
      <c r="K30" s="230">
        <v>1.3</v>
      </c>
      <c r="L30" s="115">
        <v>2.4</v>
      </c>
      <c r="M30" s="114">
        <v>1</v>
      </c>
      <c r="N30" s="114">
        <v>0</v>
      </c>
      <c r="O30" s="210">
        <f t="shared" si="1"/>
        <v>709.5</v>
      </c>
      <c r="P30" s="113">
        <v>199</v>
      </c>
      <c r="Q30" s="227" t="s">
        <v>114</v>
      </c>
    </row>
    <row r="31" spans="1:17" s="228" customFormat="1" ht="51.75" thickBot="1">
      <c r="A31" s="193">
        <v>26</v>
      </c>
      <c r="B31" s="194" t="s">
        <v>125</v>
      </c>
      <c r="C31" s="397" t="str">
        <f>食材明細!C592</f>
        <v>日式烏龍麵</v>
      </c>
      <c r="D31" s="397" t="str">
        <f>食材明細!C600</f>
        <v>泡菜燒雞</v>
      </c>
      <c r="E31" s="397" t="str">
        <f>食材明細!C607</f>
        <v>芝麻包</v>
      </c>
      <c r="F31" s="397" t="str">
        <f>食材明細!C609</f>
        <v>有機青菜</v>
      </c>
      <c r="G31" s="397" t="str">
        <f>食材明細!C611</f>
        <v>味噌豆腐湯</v>
      </c>
      <c r="H31" s="409" t="str">
        <f>食材明細!C614</f>
        <v>水果</v>
      </c>
      <c r="I31" s="236">
        <v>4.2</v>
      </c>
      <c r="J31" s="237">
        <v>2.5</v>
      </c>
      <c r="K31" s="237">
        <v>1.6</v>
      </c>
      <c r="L31" s="198">
        <v>2.2999999999999998</v>
      </c>
      <c r="M31" s="197">
        <v>1</v>
      </c>
      <c r="N31" s="197">
        <v>0</v>
      </c>
      <c r="O31" s="213">
        <f t="shared" si="1"/>
        <v>685</v>
      </c>
      <c r="P31" s="199">
        <v>223</v>
      </c>
      <c r="Q31" s="227" t="s">
        <v>114</v>
      </c>
    </row>
    <row r="32" spans="1:17" s="142" customFormat="1" ht="25.55">
      <c r="A32" s="182">
        <v>29</v>
      </c>
      <c r="B32" s="183" t="s">
        <v>126</v>
      </c>
      <c r="C32" s="410" t="str">
        <f>食材明細!C701</f>
        <v>麥片飯</v>
      </c>
      <c r="D32" s="410" t="str">
        <f>食材明細!C703</f>
        <v>古早味排骨</v>
      </c>
      <c r="E32" s="410" t="str">
        <f>食材明細!C709</f>
        <v>關東煮</v>
      </c>
      <c r="F32" s="410" t="str">
        <f>食材明細!C713</f>
        <v>有機青菜</v>
      </c>
      <c r="G32" s="410" t="str">
        <f>食材明細!C715</f>
        <v>枸杞山藥湯</v>
      </c>
      <c r="H32" s="411" t="str">
        <f>食材明細!C720</f>
        <v>水果</v>
      </c>
      <c r="I32" s="238">
        <v>4.7</v>
      </c>
      <c r="J32" s="239">
        <v>2.7</v>
      </c>
      <c r="K32" s="239">
        <v>1.1000000000000001</v>
      </c>
      <c r="L32" s="118">
        <v>2.5</v>
      </c>
      <c r="M32" s="117">
        <v>1</v>
      </c>
      <c r="N32" s="117">
        <v>0</v>
      </c>
      <c r="O32" s="214">
        <f t="shared" si="1"/>
        <v>731.5</v>
      </c>
      <c r="P32" s="119">
        <v>220</v>
      </c>
      <c r="Q32" s="231" t="s">
        <v>112</v>
      </c>
    </row>
    <row r="33" spans="1:17" s="142" customFormat="1" ht="51.05">
      <c r="A33" s="161">
        <v>30</v>
      </c>
      <c r="B33" s="165" t="s">
        <v>303</v>
      </c>
      <c r="C33" s="394" t="str">
        <f>食材明細!C722</f>
        <v>有機白飯</v>
      </c>
      <c r="D33" s="394" t="str">
        <f>食材明細!C723</f>
        <v>紅藜荷葉粉蒸肉</v>
      </c>
      <c r="E33" s="394" t="str">
        <f>食材明細!C727</f>
        <v>玉米肉茸</v>
      </c>
      <c r="F33" s="394" t="str">
        <f>食材明細!C732</f>
        <v>有機青菜</v>
      </c>
      <c r="G33" s="394" t="str">
        <f>食材明細!C734</f>
        <v>冬瓜雞湯</v>
      </c>
      <c r="H33" s="396" t="str">
        <f>食材明細!C737</f>
        <v>水果</v>
      </c>
      <c r="I33" s="229">
        <v>5</v>
      </c>
      <c r="J33" s="230">
        <v>2.2000000000000002</v>
      </c>
      <c r="K33" s="230">
        <v>1.2</v>
      </c>
      <c r="L33" s="115">
        <v>2.2999999999999998</v>
      </c>
      <c r="M33" s="114">
        <v>1</v>
      </c>
      <c r="N33" s="114">
        <v>0</v>
      </c>
      <c r="O33" s="210">
        <f t="shared" si="1"/>
        <v>708.5</v>
      </c>
      <c r="P33" s="113">
        <v>153</v>
      </c>
      <c r="Q33" s="231" t="s">
        <v>112</v>
      </c>
    </row>
    <row r="34" spans="1:17" s="142" customFormat="1" ht="51.75" thickBot="1">
      <c r="A34" s="161">
        <v>31</v>
      </c>
      <c r="B34" s="165" t="s">
        <v>307</v>
      </c>
      <c r="C34" s="394" t="str">
        <f>食材明細!C739</f>
        <v>薏仁飯</v>
      </c>
      <c r="D34" s="394" t="str">
        <f>食材明細!C741</f>
        <v>花瓜雞</v>
      </c>
      <c r="E34" s="394" t="str">
        <f>食材明細!C747</f>
        <v>海帶芽炒蛋</v>
      </c>
      <c r="F34" s="394" t="str">
        <f>食材明細!C753</f>
        <v>有機青菜</v>
      </c>
      <c r="G34" s="394" t="str">
        <f>食材明細!C755</f>
        <v>酸辣湯</v>
      </c>
      <c r="H34" s="396" t="s">
        <v>311</v>
      </c>
      <c r="I34" s="232">
        <v>4.4000000000000004</v>
      </c>
      <c r="J34" s="233">
        <v>2.9</v>
      </c>
      <c r="K34" s="233">
        <v>1.4</v>
      </c>
      <c r="L34" s="121">
        <v>2.4</v>
      </c>
      <c r="M34" s="120">
        <v>0</v>
      </c>
      <c r="N34" s="120">
        <v>0</v>
      </c>
      <c r="O34" s="211">
        <f t="shared" si="1"/>
        <v>668.5</v>
      </c>
      <c r="P34" s="116">
        <v>226</v>
      </c>
      <c r="Q34" s="227" t="s">
        <v>114</v>
      </c>
    </row>
    <row r="35" spans="1:17" s="2" customFormat="1">
      <c r="A35" s="436" t="s">
        <v>52</v>
      </c>
      <c r="B35" s="436"/>
      <c r="C35" s="436"/>
      <c r="D35" s="436"/>
      <c r="E35" s="436"/>
      <c r="F35" s="436"/>
      <c r="G35" s="436"/>
      <c r="H35" s="436"/>
      <c r="I35" s="242">
        <f>AVERAGE(I4:I34)</f>
        <v>4.4612903225806457</v>
      </c>
      <c r="J35" s="242">
        <f>AVERAGE(J4:J34)</f>
        <v>2.4709677419354841</v>
      </c>
      <c r="K35" s="242">
        <f>AVERAGE(K4:K34)</f>
        <v>1.4677419354838712</v>
      </c>
      <c r="L35" s="242">
        <f>AVERAGE(L4:L34)</f>
        <v>2.351612903225806</v>
      </c>
      <c r="M35" s="242">
        <v>1</v>
      </c>
      <c r="N35" s="242">
        <v>0.5</v>
      </c>
      <c r="O35" s="243">
        <f>AVERAGE(O12:O32)</f>
        <v>688.71428571428567</v>
      </c>
      <c r="P35" s="428" t="s">
        <v>53</v>
      </c>
      <c r="Q35" s="73"/>
    </row>
    <row r="36" spans="1:17" s="2" customFormat="1">
      <c r="A36" s="430" t="s">
        <v>54</v>
      </c>
      <c r="B36" s="430"/>
      <c r="C36" s="430"/>
      <c r="D36" s="430"/>
      <c r="E36" s="430"/>
      <c r="F36" s="430"/>
      <c r="G36" s="431" t="s">
        <v>55</v>
      </c>
      <c r="H36" s="431"/>
      <c r="I36" s="432" t="s">
        <v>56</v>
      </c>
      <c r="J36" s="432"/>
      <c r="K36" s="432"/>
      <c r="L36" s="433" t="s">
        <v>57</v>
      </c>
      <c r="M36" s="433"/>
      <c r="N36" s="433"/>
      <c r="O36" s="433"/>
      <c r="P36" s="429"/>
      <c r="Q36" s="73"/>
    </row>
    <row r="37" spans="1:17" s="2" customFormat="1">
      <c r="A37" s="422" t="s">
        <v>58</v>
      </c>
      <c r="B37" s="423"/>
      <c r="C37" s="423"/>
      <c r="D37" s="426" t="s">
        <v>59</v>
      </c>
      <c r="E37" s="426" t="s">
        <v>60</v>
      </c>
      <c r="F37" s="426" t="s">
        <v>61</v>
      </c>
      <c r="G37" s="426" t="s">
        <v>62</v>
      </c>
      <c r="H37" s="426" t="s">
        <v>63</v>
      </c>
      <c r="I37" s="414" t="s">
        <v>64</v>
      </c>
      <c r="J37" s="414"/>
      <c r="K37" s="414"/>
      <c r="L37" s="414" t="s">
        <v>65</v>
      </c>
      <c r="M37" s="414"/>
      <c r="N37" s="414" t="s">
        <v>66</v>
      </c>
      <c r="O37" s="414"/>
      <c r="P37" s="416">
        <f>AVERAGE(P4:P34)</f>
        <v>241.83870967741936</v>
      </c>
      <c r="Q37" s="73"/>
    </row>
    <row r="38" spans="1:17" s="2" customFormat="1">
      <c r="A38" s="424"/>
      <c r="B38" s="425"/>
      <c r="C38" s="425"/>
      <c r="D38" s="427"/>
      <c r="E38" s="427"/>
      <c r="F38" s="427"/>
      <c r="G38" s="427"/>
      <c r="H38" s="427"/>
      <c r="I38" s="418" t="s">
        <v>67</v>
      </c>
      <c r="J38" s="418"/>
      <c r="K38" s="221" t="s">
        <v>68</v>
      </c>
      <c r="L38" s="415"/>
      <c r="M38" s="415"/>
      <c r="N38" s="415"/>
      <c r="O38" s="415"/>
      <c r="P38" s="416"/>
      <c r="Q38" s="73"/>
    </row>
    <row r="39" spans="1:17" s="2" customFormat="1" ht="22.95" thickBot="1">
      <c r="A39" s="419">
        <f>COUNTIF(Q:Q,"蛋")</f>
        <v>1</v>
      </c>
      <c r="B39" s="420"/>
      <c r="C39" s="420"/>
      <c r="D39" s="131">
        <f>COUNTIF(Q:Q,"魚")</f>
        <v>5</v>
      </c>
      <c r="E39" s="131">
        <f>COUNTIF(Q:Q,"豬")</f>
        <v>13</v>
      </c>
      <c r="F39" s="131">
        <f>COUNTIF(Q:Q,"雞")</f>
        <v>11</v>
      </c>
      <c r="G39" s="131">
        <v>29</v>
      </c>
      <c r="H39" s="131">
        <v>1</v>
      </c>
      <c r="I39" s="421">
        <v>1</v>
      </c>
      <c r="J39" s="421"/>
      <c r="K39" s="222">
        <v>0</v>
      </c>
      <c r="L39" s="421">
        <v>6</v>
      </c>
      <c r="M39" s="421"/>
      <c r="N39" s="421">
        <v>5</v>
      </c>
      <c r="O39" s="421"/>
      <c r="P39" s="417"/>
      <c r="Q39" s="73"/>
    </row>
    <row r="40" spans="1:17" s="2" customFormat="1" ht="39.799999999999997" customHeight="1">
      <c r="A40" s="223"/>
      <c r="B40" s="224"/>
      <c r="C40" s="133"/>
      <c r="D40" s="134"/>
      <c r="E40" s="135"/>
      <c r="F40" s="136" t="s">
        <v>69</v>
      </c>
      <c r="G40" s="412" t="s">
        <v>70</v>
      </c>
      <c r="H40" s="413"/>
      <c r="I40" s="413"/>
      <c r="J40" s="413"/>
      <c r="K40" s="135"/>
      <c r="L40" s="135"/>
      <c r="M40" s="177"/>
      <c r="N40" s="178"/>
      <c r="O40" s="217"/>
      <c r="P40" s="244"/>
      <c r="Q40" s="73"/>
    </row>
    <row r="345" spans="23:23">
      <c r="W345">
        <f>食材明細!Y785</f>
        <v>0</v>
      </c>
    </row>
  </sheetData>
  <mergeCells count="36">
    <mergeCell ref="M2:M3"/>
    <mergeCell ref="N2:N3"/>
    <mergeCell ref="K2:K3"/>
    <mergeCell ref="L2:L3"/>
    <mergeCell ref="A35:H35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P35:P36"/>
    <mergeCell ref="A36:F36"/>
    <mergeCell ref="G36:H36"/>
    <mergeCell ref="I36:K36"/>
    <mergeCell ref="L36:O36"/>
    <mergeCell ref="A39:C39"/>
    <mergeCell ref="I39:J39"/>
    <mergeCell ref="L39:M39"/>
    <mergeCell ref="N39:O39"/>
    <mergeCell ref="A37:C38"/>
    <mergeCell ref="D37:D38"/>
    <mergeCell ref="E37:E38"/>
    <mergeCell ref="F37:F38"/>
    <mergeCell ref="G37:G38"/>
    <mergeCell ref="H37:H38"/>
    <mergeCell ref="G40:J40"/>
    <mergeCell ref="I37:K37"/>
    <mergeCell ref="L37:M38"/>
    <mergeCell ref="N37:O38"/>
    <mergeCell ref="P37:P39"/>
    <mergeCell ref="I38:J38"/>
  </mergeCells>
  <phoneticPr fontId="1" type="noConversion"/>
  <printOptions horizontalCentered="1" verticalCentered="1"/>
  <pageMargins left="0" right="0" top="0" bottom="0" header="0.31496062992125984" footer="0.31496062992125984"/>
  <pageSetup paperSize="9" scale="6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view="pageBreakPreview" zoomScale="60" zoomScaleNormal="70" workbookViewId="0">
      <selection activeCell="B35" sqref="B35:O35"/>
    </sheetView>
  </sheetViews>
  <sheetFormatPr defaultRowHeight="16.399999999999999"/>
  <cols>
    <col min="1" max="1" width="5.75" style="142" customWidth="1"/>
    <col min="2" max="2" width="5.125" style="142" customWidth="1"/>
    <col min="3" max="3" width="25.5" style="180" customWidth="1"/>
    <col min="4" max="4" width="26.875" style="180" customWidth="1"/>
    <col min="5" max="5" width="25.625" style="180" customWidth="1"/>
    <col min="6" max="6" width="26.125" style="180" customWidth="1"/>
    <col min="7" max="7" width="20.5" style="180" customWidth="1"/>
    <col min="8" max="8" width="25.75" style="180" customWidth="1"/>
    <col min="9" max="9" width="19.625" style="180" customWidth="1"/>
    <col min="10" max="10" width="7.5" style="180" customWidth="1"/>
    <col min="11" max="11" width="6.875" style="180" customWidth="1"/>
    <col min="12" max="12" width="6.5" style="180" customWidth="1"/>
    <col min="13" max="13" width="7.125" style="180" customWidth="1"/>
    <col min="14" max="14" width="5.75" style="180" customWidth="1"/>
    <col min="15" max="15" width="6.125" style="180" customWidth="1"/>
    <col min="16" max="16" width="9.5" style="218" customWidth="1"/>
    <col min="17" max="17" width="10.25" style="181" customWidth="1"/>
  </cols>
  <sheetData>
    <row r="1" spans="1:17" s="152" customFormat="1" ht="138.80000000000001" customHeight="1" thickBot="1">
      <c r="A1" s="87"/>
      <c r="B1" s="8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207"/>
      <c r="P1" s="137"/>
      <c r="Q1" s="13"/>
    </row>
    <row r="2" spans="1:17" s="289" customFormat="1" ht="27.85" customHeight="1">
      <c r="A2" s="458" t="s">
        <v>35</v>
      </c>
      <c r="B2" s="460" t="s">
        <v>36</v>
      </c>
      <c r="C2" s="449" t="s">
        <v>37</v>
      </c>
      <c r="D2" s="449" t="s">
        <v>38</v>
      </c>
      <c r="E2" s="449" t="s">
        <v>236</v>
      </c>
      <c r="F2" s="447" t="s">
        <v>237</v>
      </c>
      <c r="G2" s="449" t="s">
        <v>39</v>
      </c>
      <c r="H2" s="449" t="s">
        <v>40</v>
      </c>
      <c r="I2" s="451" t="s">
        <v>41</v>
      </c>
      <c r="J2" s="441" t="s">
        <v>42</v>
      </c>
      <c r="K2" s="434" t="s">
        <v>43</v>
      </c>
      <c r="L2" s="434" t="s">
        <v>44</v>
      </c>
      <c r="M2" s="434" t="s">
        <v>46</v>
      </c>
      <c r="N2" s="434" t="s">
        <v>47</v>
      </c>
      <c r="O2" s="434" t="s">
        <v>45</v>
      </c>
      <c r="P2" s="246" t="s">
        <v>48</v>
      </c>
      <c r="Q2" s="247" t="s">
        <v>49</v>
      </c>
    </row>
    <row r="3" spans="1:17" s="289" customFormat="1" ht="25.55" customHeight="1">
      <c r="A3" s="459"/>
      <c r="B3" s="461"/>
      <c r="C3" s="450"/>
      <c r="D3" s="450"/>
      <c r="E3" s="450"/>
      <c r="F3" s="448"/>
      <c r="G3" s="450"/>
      <c r="H3" s="450"/>
      <c r="I3" s="452"/>
      <c r="J3" s="442"/>
      <c r="K3" s="435"/>
      <c r="L3" s="435"/>
      <c r="M3" s="435"/>
      <c r="N3" s="435"/>
      <c r="O3" s="435"/>
      <c r="P3" s="248" t="s">
        <v>50</v>
      </c>
      <c r="Q3" s="249" t="s">
        <v>51</v>
      </c>
    </row>
    <row r="4" spans="1:17" s="155" customFormat="1" ht="25.55" hidden="1" customHeight="1">
      <c r="A4" s="251">
        <v>18</v>
      </c>
      <c r="B4" s="165" t="s">
        <v>124</v>
      </c>
      <c r="C4" s="252" t="str">
        <f>食材明細!K2</f>
        <v>小米飯</v>
      </c>
      <c r="D4" s="252" t="str">
        <f>食材明細!K4</f>
        <v>咖哩油腐</v>
      </c>
      <c r="E4" s="252" t="str">
        <f>食材明細!K9</f>
        <v>彩繪冬瓜</v>
      </c>
      <c r="F4" s="252" t="str">
        <f>食材明細!O9</f>
        <v>香菇蒸蛋</v>
      </c>
      <c r="G4" s="252" t="str">
        <f>食材明細!K12</f>
        <v>有機青菜</v>
      </c>
      <c r="H4" s="252" t="str">
        <f>食材明細!K14</f>
        <v>芹香黃瓜湯</v>
      </c>
      <c r="I4" s="290" t="str">
        <f>食材明細!K17</f>
        <v>水果</v>
      </c>
      <c r="J4" s="325">
        <v>4.3141176470588229</v>
      </c>
      <c r="K4" s="326">
        <v>1.8</v>
      </c>
      <c r="L4" s="326">
        <v>2</v>
      </c>
      <c r="M4" s="316">
        <v>2.4</v>
      </c>
      <c r="N4" s="326">
        <v>1</v>
      </c>
      <c r="O4" s="333">
        <v>0</v>
      </c>
      <c r="P4" s="327">
        <f t="shared" ref="P4:P9" si="0">J4*70+K4*75+L4*25+M4*45+N4*60+O4*150</f>
        <v>654.98823529411766</v>
      </c>
      <c r="Q4" s="331">
        <v>201</v>
      </c>
    </row>
    <row r="5" spans="1:17" s="155" customFormat="1" ht="25.55" hidden="1" customHeight="1">
      <c r="A5" s="251">
        <v>19</v>
      </c>
      <c r="B5" s="165" t="s">
        <v>125</v>
      </c>
      <c r="C5" s="252" t="str">
        <f>食材明細!C19</f>
        <v>燕麥飯</v>
      </c>
      <c r="D5" s="252" t="str">
        <f>食材明細!K21</f>
        <v>椰漿咖哩什錦</v>
      </c>
      <c r="E5" s="252" t="str">
        <f>食材明細!K28</f>
        <v>金菇海絲</v>
      </c>
      <c r="F5" s="252" t="str">
        <f>食材明細!O21</f>
        <v>金沙鮑菇</v>
      </c>
      <c r="G5" s="252" t="str">
        <f>食材明細!K32</f>
        <v>有機青菜</v>
      </c>
      <c r="H5" s="252" t="str">
        <f>食材明細!K34</f>
        <v>玉米濃湯</v>
      </c>
      <c r="I5" s="290" t="str">
        <f>食材明細!K39</f>
        <v>水果</v>
      </c>
      <c r="J5" s="325">
        <v>4.2529999999999992</v>
      </c>
      <c r="K5" s="326">
        <v>1.6</v>
      </c>
      <c r="L5" s="326">
        <v>2.1799999999999997</v>
      </c>
      <c r="M5" s="316">
        <v>2.5</v>
      </c>
      <c r="N5" s="326">
        <v>1</v>
      </c>
      <c r="O5" s="333">
        <v>0</v>
      </c>
      <c r="P5" s="327">
        <f t="shared" si="0"/>
        <v>644.70999999999992</v>
      </c>
      <c r="Q5" s="331">
        <v>207</v>
      </c>
    </row>
    <row r="6" spans="1:17" s="112" customFormat="1" ht="25.55" customHeight="1">
      <c r="A6" s="256">
        <v>22</v>
      </c>
      <c r="B6" s="250" t="s">
        <v>25</v>
      </c>
      <c r="C6" s="257" t="str">
        <f>食材明細!K81</f>
        <v>蕃茄義大利麵</v>
      </c>
      <c r="D6" s="257" t="str">
        <f>食材明細!K89</f>
        <v>三色蛋</v>
      </c>
      <c r="E6" s="257" t="str">
        <f>食材明細!K94</f>
        <v>烤蜜地瓜</v>
      </c>
      <c r="F6" s="257" t="str">
        <f>食材明細!O89</f>
        <v>咖哩素肚</v>
      </c>
      <c r="G6" s="257" t="str">
        <f>食材明細!K95</f>
        <v>有機青菜</v>
      </c>
      <c r="H6" s="258" t="str">
        <f>食材明細!K97</f>
        <v>銀耳枸杞湯</v>
      </c>
      <c r="I6" s="291" t="str">
        <f>食材明細!K100</f>
        <v>水果</v>
      </c>
      <c r="J6" s="328">
        <v>2.5998692810457515</v>
      </c>
      <c r="K6" s="329">
        <v>2.6077922077922082</v>
      </c>
      <c r="L6" s="329">
        <v>2</v>
      </c>
      <c r="M6" s="319">
        <v>2.2999999999999998</v>
      </c>
      <c r="N6" s="329">
        <v>1</v>
      </c>
      <c r="O6" s="334">
        <v>0</v>
      </c>
      <c r="P6" s="330">
        <f t="shared" si="0"/>
        <v>591.07526525761818</v>
      </c>
      <c r="Q6" s="332">
        <v>187</v>
      </c>
    </row>
    <row r="7" spans="1:17" s="155" customFormat="1" ht="25.55" customHeight="1">
      <c r="A7" s="251">
        <v>23</v>
      </c>
      <c r="B7" s="165" t="s">
        <v>33</v>
      </c>
      <c r="C7" s="252" t="str">
        <f>食材明細!K102</f>
        <v>有機白飯</v>
      </c>
      <c r="D7" s="252" t="str">
        <f>食材明細!K103</f>
        <v>雙薯干丁</v>
      </c>
      <c r="E7" s="252" t="str">
        <f>食材明細!K108</f>
        <v>海芽蛋拌時蔬</v>
      </c>
      <c r="F7" s="252" t="str">
        <f>食材明細!O103</f>
        <v>什錦油腐</v>
      </c>
      <c r="G7" s="252" t="str">
        <f>食材明細!K114</f>
        <v>有機青菜</v>
      </c>
      <c r="H7" s="252" t="str">
        <f>食材明細!K116</f>
        <v>冬菜粉絲湯</v>
      </c>
      <c r="I7" s="290" t="str">
        <f>食材明細!K120</f>
        <v>鮮奶</v>
      </c>
      <c r="J7" s="325">
        <v>4.2066999999999997</v>
      </c>
      <c r="K7" s="326">
        <v>1.4597402597402596</v>
      </c>
      <c r="L7" s="326">
        <v>2</v>
      </c>
      <c r="M7" s="316">
        <v>2.2000000000000002</v>
      </c>
      <c r="N7" s="326">
        <v>1</v>
      </c>
      <c r="O7" s="333">
        <v>0</v>
      </c>
      <c r="P7" s="327">
        <f t="shared" si="0"/>
        <v>612.94951948051948</v>
      </c>
      <c r="Q7" s="331">
        <v>269</v>
      </c>
    </row>
    <row r="8" spans="1:17" s="155" customFormat="1" ht="25.55" customHeight="1">
      <c r="A8" s="251">
        <v>25</v>
      </c>
      <c r="B8" s="165" t="s">
        <v>124</v>
      </c>
      <c r="C8" s="252" t="str">
        <f>食材明細!K143</f>
        <v>胚芽飯</v>
      </c>
      <c r="D8" s="252" t="str">
        <f>食材明細!K145</f>
        <v>蔬菜餅</v>
      </c>
      <c r="E8" s="252" t="str">
        <f>食材明細!K151</f>
        <v>南瓜燴什錦</v>
      </c>
      <c r="F8" s="252" t="str">
        <f>食材明細!O151</f>
        <v>三杯干丁</v>
      </c>
      <c r="G8" s="252" t="str">
        <f>食材明細!K157</f>
        <v>有機青菜</v>
      </c>
      <c r="H8" s="252" t="str">
        <f>食材明細!K159</f>
        <v>巧達濃湯</v>
      </c>
      <c r="I8" s="290" t="str">
        <f>食材明細!K164</f>
        <v>水果</v>
      </c>
      <c r="J8" s="325">
        <v>4.2923999999999998</v>
      </c>
      <c r="K8" s="326">
        <v>1.8</v>
      </c>
      <c r="L8" s="326">
        <v>1.3</v>
      </c>
      <c r="M8" s="316">
        <v>2.5</v>
      </c>
      <c r="N8" s="326">
        <v>0</v>
      </c>
      <c r="O8" s="333">
        <v>0.5</v>
      </c>
      <c r="P8" s="327">
        <f t="shared" si="0"/>
        <v>655.46799999999996</v>
      </c>
      <c r="Q8" s="331">
        <v>352</v>
      </c>
    </row>
    <row r="9" spans="1:17" s="155" customFormat="1" ht="25.55" customHeight="1">
      <c r="A9" s="251">
        <v>26</v>
      </c>
      <c r="B9" s="165" t="s">
        <v>125</v>
      </c>
      <c r="C9" s="252" t="str">
        <f>食材明細!K166</f>
        <v>雜糧飯</v>
      </c>
      <c r="D9" s="252" t="str">
        <f>食材明細!K171</f>
        <v>梅汁素雞</v>
      </c>
      <c r="E9" s="252" t="str">
        <f>食材明細!K179</f>
        <v>香菇蒸蛋</v>
      </c>
      <c r="F9" s="252" t="str">
        <f>食材明細!O179</f>
        <v>白菜滷</v>
      </c>
      <c r="G9" s="252" t="str">
        <f>食材明細!K182</f>
        <v>有機青菜</v>
      </c>
      <c r="H9" s="252" t="str">
        <f>食材明細!K184</f>
        <v>酸辣湯</v>
      </c>
      <c r="I9" s="290" t="str">
        <f>食材明細!K190</f>
        <v>水果</v>
      </c>
      <c r="J9" s="325">
        <v>4</v>
      </c>
      <c r="K9" s="326">
        <v>1.9934090909090907</v>
      </c>
      <c r="L9" s="326">
        <v>1.73</v>
      </c>
      <c r="M9" s="316">
        <v>2.2999999999999998</v>
      </c>
      <c r="N9" s="326">
        <v>1</v>
      </c>
      <c r="O9" s="333">
        <v>0</v>
      </c>
      <c r="P9" s="327">
        <f t="shared" si="0"/>
        <v>636.25568181818176</v>
      </c>
      <c r="Q9" s="331">
        <v>211</v>
      </c>
    </row>
    <row r="10" spans="1:17" s="287" customFormat="1" ht="8.1999999999999993" customHeight="1">
      <c r="A10" s="276">
        <v>1</v>
      </c>
      <c r="B10" s="277" t="s">
        <v>238</v>
      </c>
      <c r="C10" s="278">
        <f>食材明細!K192</f>
        <v>0</v>
      </c>
      <c r="D10" s="278">
        <f>食材明細!K194</f>
        <v>0</v>
      </c>
      <c r="E10" s="278" t="s">
        <v>291</v>
      </c>
      <c r="F10" s="278">
        <f>食材明細!O194</f>
        <v>0</v>
      </c>
      <c r="G10" s="278">
        <f>食材明細!K201</f>
        <v>0</v>
      </c>
      <c r="H10" s="278">
        <f>食材明細!K203</f>
        <v>0</v>
      </c>
      <c r="I10" s="279">
        <f>食材明細!K207</f>
        <v>0</v>
      </c>
      <c r="J10" s="280">
        <v>4.5</v>
      </c>
      <c r="K10" s="281">
        <v>2</v>
      </c>
      <c r="L10" s="281">
        <v>2</v>
      </c>
      <c r="M10" s="282">
        <v>2.2999999999999998</v>
      </c>
      <c r="N10" s="335">
        <v>1</v>
      </c>
      <c r="O10" s="281">
        <v>0</v>
      </c>
      <c r="P10" s="283">
        <v>680</v>
      </c>
      <c r="Q10" s="284">
        <v>281</v>
      </c>
    </row>
    <row r="11" spans="1:17" ht="25.55">
      <c r="A11" s="161">
        <v>2</v>
      </c>
      <c r="B11" s="162" t="s">
        <v>239</v>
      </c>
      <c r="C11" s="163" t="str">
        <f>食材明細!K209</f>
        <v>有機白飯</v>
      </c>
      <c r="D11" s="163" t="str">
        <f>食材明細!K210</f>
        <v>香椿素雞</v>
      </c>
      <c r="E11" s="163" t="str">
        <f>食材明細!K215</f>
        <v>五香滷味</v>
      </c>
      <c r="F11" s="163" t="str">
        <f>食材明細!O215</f>
        <v>醬爆芝麻干片</v>
      </c>
      <c r="G11" s="163" t="str">
        <f>食材明細!K220</f>
        <v>有機青菜</v>
      </c>
      <c r="H11" s="163" t="str">
        <f>食材明細!K222</f>
        <v>鄉村風蔬菜湯</v>
      </c>
      <c r="I11" s="164" t="str">
        <f>食材明細!K226</f>
        <v>水果</v>
      </c>
      <c r="J11" s="229">
        <v>3.83</v>
      </c>
      <c r="K11" s="230">
        <v>2.1428571428571428</v>
      </c>
      <c r="L11" s="230">
        <v>1.75</v>
      </c>
      <c r="M11" s="115">
        <v>2.4</v>
      </c>
      <c r="N11" s="326">
        <v>1</v>
      </c>
      <c r="O11" s="230">
        <v>0</v>
      </c>
      <c r="P11" s="210">
        <f t="shared" ref="P11:P27" si="1">J11*70+K11*75+L11*25+M11*45+N11*60+O11*150</f>
        <v>640.56428571428569</v>
      </c>
      <c r="Q11" s="113">
        <v>363</v>
      </c>
    </row>
    <row r="12" spans="1:17" s="87" customFormat="1" ht="25.55">
      <c r="A12" s="161">
        <v>4</v>
      </c>
      <c r="B12" s="165" t="s">
        <v>240</v>
      </c>
      <c r="C12" s="166" t="str">
        <f>食材明細!K247</f>
        <v>糙米飯</v>
      </c>
      <c r="D12" s="166" t="str">
        <f>食材明細!K249</f>
        <v>回鍋干片</v>
      </c>
      <c r="E12" s="166" t="str">
        <f>食材明細!K253</f>
        <v>番茄炒蛋</v>
      </c>
      <c r="F12" s="166" t="str">
        <f>食材明細!O253</f>
        <v>大阪燒</v>
      </c>
      <c r="G12" s="166" t="str">
        <f>食材明細!K257</f>
        <v>有機青菜</v>
      </c>
      <c r="H12" s="166" t="str">
        <f>食材明細!K259</f>
        <v>肉骨茶湯</v>
      </c>
      <c r="I12" s="167" t="str">
        <f>食材明細!K263</f>
        <v>水果</v>
      </c>
      <c r="J12" s="229">
        <v>4.3888888888888893</v>
      </c>
      <c r="K12" s="230">
        <v>1.7</v>
      </c>
      <c r="L12" s="230">
        <v>1.96</v>
      </c>
      <c r="M12" s="115">
        <v>2.2999999999999998</v>
      </c>
      <c r="N12" s="326">
        <v>1</v>
      </c>
      <c r="O12" s="230">
        <v>0</v>
      </c>
      <c r="P12" s="210">
        <f t="shared" si="1"/>
        <v>647.22222222222217</v>
      </c>
      <c r="Q12" s="113">
        <v>387</v>
      </c>
    </row>
    <row r="13" spans="1:17" s="111" customFormat="1" ht="26.2" thickBot="1">
      <c r="A13" s="193">
        <v>5</v>
      </c>
      <c r="B13" s="194" t="s">
        <v>241</v>
      </c>
      <c r="C13" s="195" t="str">
        <f>食材明細!K265</f>
        <v>上海菜飯</v>
      </c>
      <c r="D13" s="195" t="str">
        <f>食材明細!K274</f>
        <v>地瓜番茄和風烘蛋</v>
      </c>
      <c r="E13" s="195" t="s">
        <v>398</v>
      </c>
      <c r="F13" s="195" t="str">
        <f>食材明細!O274</f>
        <v>沙茶素雞</v>
      </c>
      <c r="G13" s="195" t="str">
        <f>食材明細!K285</f>
        <v>有機青菜</v>
      </c>
      <c r="H13" s="195" t="str">
        <f>食材明細!K287</f>
        <v>紫米甜湯</v>
      </c>
      <c r="I13" s="196" t="str">
        <f>食材明細!K289</f>
        <v>水果</v>
      </c>
      <c r="J13" s="240">
        <v>5.4042780748663102</v>
      </c>
      <c r="K13" s="241">
        <v>2.1233766233766236</v>
      </c>
      <c r="L13" s="241">
        <v>1.4500000000000002</v>
      </c>
      <c r="M13" s="202">
        <v>2.4</v>
      </c>
      <c r="N13" s="241">
        <v>1</v>
      </c>
      <c r="O13" s="241">
        <v>0</v>
      </c>
      <c r="P13" s="215">
        <f t="shared" si="1"/>
        <v>741.80271199388847</v>
      </c>
      <c r="Q13" s="288">
        <v>283</v>
      </c>
    </row>
    <row r="14" spans="1:17" s="87" customFormat="1" ht="25.55">
      <c r="A14" s="172">
        <v>8</v>
      </c>
      <c r="B14" s="173" t="s">
        <v>238</v>
      </c>
      <c r="C14" s="174" t="str">
        <f>食材明細!K291</f>
        <v>地瓜飯</v>
      </c>
      <c r="D14" s="174" t="str">
        <f>食材明細!K293</f>
        <v>塔香三杯麵腸</v>
      </c>
      <c r="E14" s="174" t="str">
        <f>食材明細!K301</f>
        <v>黃瓜燴什錦</v>
      </c>
      <c r="F14" s="174" t="str">
        <f>食材明細!O301</f>
        <v>照燒素干貝</v>
      </c>
      <c r="G14" s="174" t="str">
        <f>食材明細!K306</f>
        <v>有機青菜</v>
      </c>
      <c r="H14" s="174" t="str">
        <f>食材明細!K308</f>
        <v>味噌海芽湯</v>
      </c>
      <c r="I14" s="160" t="str">
        <f>食材明細!K311</f>
        <v>水果</v>
      </c>
      <c r="J14" s="234">
        <v>3.7993939393939389</v>
      </c>
      <c r="K14" s="235">
        <v>1.4</v>
      </c>
      <c r="L14" s="235">
        <v>2.17</v>
      </c>
      <c r="M14" s="189">
        <v>2.2999999999999998</v>
      </c>
      <c r="N14" s="235">
        <v>1</v>
      </c>
      <c r="O14" s="235">
        <v>0</v>
      </c>
      <c r="P14" s="212">
        <f t="shared" si="1"/>
        <v>588.70757575757568</v>
      </c>
      <c r="Q14" s="190">
        <v>341</v>
      </c>
    </row>
    <row r="15" spans="1:17" s="87" customFormat="1" ht="25.55">
      <c r="A15" s="161">
        <v>9</v>
      </c>
      <c r="B15" s="165" t="s">
        <v>239</v>
      </c>
      <c r="C15" s="166" t="str">
        <f>食材明細!K313</f>
        <v>有機白飯</v>
      </c>
      <c r="D15" s="166" t="str">
        <f>食材明細!K314</f>
        <v>醬燒菇菇滷蛋</v>
      </c>
      <c r="E15" s="166" t="str">
        <f>食材明細!K323</f>
        <v>什錦冬瓜</v>
      </c>
      <c r="F15" s="166" t="str">
        <f>食材明細!O323</f>
        <v>蜜汁鮑菇</v>
      </c>
      <c r="G15" s="166" t="str">
        <f>食材明細!K329</f>
        <v>有機青菜</v>
      </c>
      <c r="H15" s="205" t="str">
        <f>食材明細!K331</f>
        <v>紅豆湯</v>
      </c>
      <c r="I15" s="167" t="str">
        <f>食材明細!K332</f>
        <v>水果</v>
      </c>
      <c r="J15" s="229">
        <v>4.7486274509803925</v>
      </c>
      <c r="K15" s="230">
        <v>2.2850000000000001</v>
      </c>
      <c r="L15" s="230">
        <v>1.8</v>
      </c>
      <c r="M15" s="115">
        <v>2.4</v>
      </c>
      <c r="N15" s="326">
        <v>0</v>
      </c>
      <c r="O15" s="230">
        <v>0.5</v>
      </c>
      <c r="P15" s="210">
        <f t="shared" si="1"/>
        <v>731.77892156862754</v>
      </c>
      <c r="Q15" s="113">
        <v>632</v>
      </c>
    </row>
    <row r="16" spans="1:17" s="111" customFormat="1" ht="25.55">
      <c r="A16" s="161">
        <v>11</v>
      </c>
      <c r="B16" s="165" t="s">
        <v>240</v>
      </c>
      <c r="C16" s="166" t="str">
        <f>食材明細!K355</f>
        <v>燕麥飯</v>
      </c>
      <c r="D16" s="166" t="str">
        <f>食材明細!K357</f>
        <v>素菜春捲</v>
      </c>
      <c r="E16" s="166" t="str">
        <f>食材明細!K363</f>
        <v>什錦寬粉</v>
      </c>
      <c r="F16" s="166" t="str">
        <f>食材明細!O357</f>
        <v>芙蓉豆包</v>
      </c>
      <c r="G16" s="166" t="str">
        <f>食材明細!K370</f>
        <v>有機青菜</v>
      </c>
      <c r="H16" s="166" t="str">
        <f>食材明細!K372</f>
        <v>白玉蔬菜湯</v>
      </c>
      <c r="I16" s="167" t="str">
        <f>食材明細!K375</f>
        <v>鮮奶</v>
      </c>
      <c r="J16" s="229">
        <v>5.666666666666667</v>
      </c>
      <c r="K16" s="230">
        <v>2.6666666666666665</v>
      </c>
      <c r="L16" s="230">
        <v>2</v>
      </c>
      <c r="M16" s="115">
        <v>2.5</v>
      </c>
      <c r="N16" s="326">
        <v>1</v>
      </c>
      <c r="O16" s="230">
        <v>0</v>
      </c>
      <c r="P16" s="210">
        <f t="shared" si="1"/>
        <v>819.16666666666674</v>
      </c>
      <c r="Q16" s="113">
        <v>199</v>
      </c>
    </row>
    <row r="17" spans="1:17" s="111" customFormat="1" ht="26.2" thickBot="1">
      <c r="A17" s="193">
        <v>12</v>
      </c>
      <c r="B17" s="194" t="s">
        <v>241</v>
      </c>
      <c r="C17" s="195" t="str">
        <f>食材明細!K377</f>
        <v>蔬菜蛋炒麵</v>
      </c>
      <c r="D17" s="195" t="str">
        <f>食材明細!K384</f>
        <v>素羅漢齋</v>
      </c>
      <c r="E17" s="195" t="str">
        <f>食材明細!K391</f>
        <v>香烤地瓜</v>
      </c>
      <c r="F17" s="195" t="str">
        <f>食材明細!O384</f>
        <v>薑燒南瓜</v>
      </c>
      <c r="G17" s="195" t="str">
        <f>食材明細!K393</f>
        <v>有機青菜</v>
      </c>
      <c r="H17" s="195" t="str">
        <f>食材明細!K395</f>
        <v>榨菜粉絲湯</v>
      </c>
      <c r="I17" s="196" t="str">
        <f>食材明細!K399</f>
        <v>水果</v>
      </c>
      <c r="J17" s="236">
        <v>4.779477124183007</v>
      </c>
      <c r="K17" s="237">
        <v>1.4</v>
      </c>
      <c r="L17" s="237">
        <v>1.6099999999999999</v>
      </c>
      <c r="M17" s="198">
        <v>2.2000000000000002</v>
      </c>
      <c r="N17" s="237">
        <v>1</v>
      </c>
      <c r="O17" s="237">
        <v>0</v>
      </c>
      <c r="P17" s="213">
        <f t="shared" si="1"/>
        <v>638.81339869281055</v>
      </c>
      <c r="Q17" s="199">
        <v>209</v>
      </c>
    </row>
    <row r="18" spans="1:17" s="111" customFormat="1" ht="25.55">
      <c r="A18" s="293">
        <v>15</v>
      </c>
      <c r="B18" s="294" t="s">
        <v>238</v>
      </c>
      <c r="C18" s="295" t="str">
        <f>食材明細!K401</f>
        <v>韓式拌飯</v>
      </c>
      <c r="D18" s="295" t="str">
        <f>食材明細!K412</f>
        <v>香椿豆包</v>
      </c>
      <c r="E18" s="295" t="s">
        <v>398</v>
      </c>
      <c r="F18" s="295" t="str">
        <f>食材明細!O412</f>
        <v>唐揚豆腐</v>
      </c>
      <c r="G18" s="295" t="str">
        <f>食材明細!K422</f>
        <v>有機青菜</v>
      </c>
      <c r="H18" s="295" t="str">
        <f>食材明細!K424</f>
        <v>黃豆海結湯</v>
      </c>
      <c r="I18" s="296" t="str">
        <f>食材明細!K427</f>
        <v>水果</v>
      </c>
      <c r="J18" s="323">
        <v>4.117647058823529</v>
      </c>
      <c r="K18" s="324">
        <v>3.3977272727272725</v>
      </c>
      <c r="L18" s="324">
        <v>1.1599999999999999</v>
      </c>
      <c r="M18" s="297">
        <v>2.5</v>
      </c>
      <c r="N18" s="324">
        <v>1</v>
      </c>
      <c r="O18" s="324">
        <v>0</v>
      </c>
      <c r="P18" s="298">
        <f t="shared" si="1"/>
        <v>744.56483957219245</v>
      </c>
      <c r="Q18" s="337">
        <v>204</v>
      </c>
    </row>
    <row r="19" spans="1:17" s="87" customFormat="1" ht="25.55">
      <c r="A19" s="161">
        <v>16</v>
      </c>
      <c r="B19" s="165" t="s">
        <v>239</v>
      </c>
      <c r="C19" s="166" t="str">
        <f>食材明細!K429</f>
        <v>有機白飯</v>
      </c>
      <c r="D19" s="166" t="str">
        <f>食材明細!K430</f>
        <v>野菇焗烤</v>
      </c>
      <c r="E19" s="166" t="str">
        <f>食材明細!K437</f>
        <v>南瓜燴蛋</v>
      </c>
      <c r="F19" s="166" t="str">
        <f>食材明細!O437</f>
        <v>雙薯干丁</v>
      </c>
      <c r="G19" s="166" t="str">
        <f>食材明細!K441</f>
        <v>有機青菜</v>
      </c>
      <c r="H19" s="166" t="str">
        <f>食材明細!K443</f>
        <v>番茄豆腐湯</v>
      </c>
      <c r="I19" s="167" t="str">
        <f>食材明細!K446</f>
        <v>水果</v>
      </c>
      <c r="J19" s="229">
        <v>4.2471776589423644</v>
      </c>
      <c r="K19" s="230">
        <v>2.2881060606060606</v>
      </c>
      <c r="L19" s="230">
        <v>1.6099999999999999</v>
      </c>
      <c r="M19" s="115">
        <v>2.4</v>
      </c>
      <c r="N19" s="326">
        <v>1</v>
      </c>
      <c r="O19" s="230">
        <v>0</v>
      </c>
      <c r="P19" s="210">
        <f t="shared" si="1"/>
        <v>677.16039067142003</v>
      </c>
      <c r="Q19" s="113">
        <v>213</v>
      </c>
    </row>
    <row r="20" spans="1:17" s="87" customFormat="1" ht="25.55">
      <c r="A20" s="161">
        <v>18</v>
      </c>
      <c r="B20" s="165" t="s">
        <v>240</v>
      </c>
      <c r="C20" s="166" t="str">
        <f>食材明細!K466</f>
        <v>雜糧飯</v>
      </c>
      <c r="D20" s="166" t="str">
        <f>食材明細!K471</f>
        <v>南洋咖哩菇菇素雞</v>
      </c>
      <c r="E20" s="166" t="str">
        <f>食材明細!K480</f>
        <v>香炒高麗菜</v>
      </c>
      <c r="F20" s="166" t="str">
        <f>食材明細!O471</f>
        <v>抱蛋蘿蔔糕</v>
      </c>
      <c r="G20" s="166" t="str">
        <f>食材明細!K485</f>
        <v>有機青菜</v>
      </c>
      <c r="H20" s="166" t="str">
        <f>食材明細!K487</f>
        <v>紫菜湯</v>
      </c>
      <c r="I20" s="167" t="str">
        <f>食材明細!K489</f>
        <v>水果</v>
      </c>
      <c r="J20" s="229">
        <v>4.8843968253968253</v>
      </c>
      <c r="K20" s="230">
        <v>2</v>
      </c>
      <c r="L20" s="230">
        <v>4.5799999999999992</v>
      </c>
      <c r="M20" s="115">
        <v>2.2999999999999998</v>
      </c>
      <c r="N20" s="326">
        <v>1</v>
      </c>
      <c r="O20" s="230">
        <v>0</v>
      </c>
      <c r="P20" s="210">
        <f t="shared" si="1"/>
        <v>769.90777777777771</v>
      </c>
      <c r="Q20" s="113">
        <v>209</v>
      </c>
    </row>
    <row r="21" spans="1:17" s="87" customFormat="1" ht="26.2" thickBot="1">
      <c r="A21" s="168">
        <v>19</v>
      </c>
      <c r="B21" s="169" t="s">
        <v>241</v>
      </c>
      <c r="C21" s="170" t="str">
        <f>食材明細!K491</f>
        <v>地瓜飯</v>
      </c>
      <c r="D21" s="170" t="str">
        <f>食材明細!K493</f>
        <v>西魯豆包絲</v>
      </c>
      <c r="E21" s="170" t="str">
        <f>食材明細!K499</f>
        <v>玉米蒸蛋</v>
      </c>
      <c r="F21" s="170" t="str">
        <f>食材明細!O493</f>
        <v>焗烤時蔬</v>
      </c>
      <c r="G21" s="170" t="str">
        <f>食材明細!K502</f>
        <v>有機青菜</v>
      </c>
      <c r="H21" s="204" t="str">
        <f>食材明細!K504</f>
        <v>芋頭西米露</v>
      </c>
      <c r="I21" s="171" t="str">
        <f>食材明細!K508</f>
        <v>水果</v>
      </c>
      <c r="J21" s="232">
        <v>4.6589126559714789</v>
      </c>
      <c r="K21" s="233">
        <v>2</v>
      </c>
      <c r="L21" s="233">
        <v>1.4</v>
      </c>
      <c r="M21" s="121">
        <v>2.2000000000000002</v>
      </c>
      <c r="N21" s="233">
        <v>1</v>
      </c>
      <c r="O21" s="233">
        <v>0</v>
      </c>
      <c r="P21" s="211">
        <f t="shared" si="1"/>
        <v>670.12388591800357</v>
      </c>
      <c r="Q21" s="116">
        <v>224</v>
      </c>
    </row>
    <row r="22" spans="1:17" s="87" customFormat="1" ht="25.55">
      <c r="A22" s="172">
        <v>22</v>
      </c>
      <c r="B22" s="173" t="s">
        <v>238</v>
      </c>
      <c r="C22" s="174" t="str">
        <f>食材明細!K510</f>
        <v>小米飯</v>
      </c>
      <c r="D22" s="174" t="str">
        <f>食材明細!K512</f>
        <v>香菇素肉燥</v>
      </c>
      <c r="E22" s="174" t="str">
        <f>食材明細!K520</f>
        <v>三杯干丁</v>
      </c>
      <c r="F22" s="174" t="str">
        <f>食材明細!O520</f>
        <v>糖醋素雞</v>
      </c>
      <c r="G22" s="174" t="str">
        <f>食材明細!K527</f>
        <v>有機青菜</v>
      </c>
      <c r="H22" s="174" t="str">
        <f>食材明細!K529</f>
        <v>羅宋湯</v>
      </c>
      <c r="I22" s="186" t="str">
        <f>食材明細!K532</f>
        <v>水果</v>
      </c>
      <c r="J22" s="234">
        <v>4.0555555555555554</v>
      </c>
      <c r="K22" s="235">
        <v>2.8928571428571428</v>
      </c>
      <c r="L22" s="235">
        <v>2</v>
      </c>
      <c r="M22" s="189">
        <v>2.2999999999999998</v>
      </c>
      <c r="N22" s="235">
        <v>1</v>
      </c>
      <c r="O22" s="336">
        <v>0</v>
      </c>
      <c r="P22" s="212">
        <f t="shared" si="1"/>
        <v>714.35317460317458</v>
      </c>
      <c r="Q22" s="190">
        <v>558</v>
      </c>
    </row>
    <row r="23" spans="1:17" s="87" customFormat="1" ht="25.55">
      <c r="A23" s="161">
        <v>23</v>
      </c>
      <c r="B23" s="165" t="s">
        <v>239</v>
      </c>
      <c r="C23" s="166" t="str">
        <f>食材明細!C534</f>
        <v>有機白飯</v>
      </c>
      <c r="D23" s="166" t="str">
        <f>食材明細!K535</f>
        <v>歐式匈牙利燉油腐</v>
      </c>
      <c r="E23" s="166" t="str">
        <f>食材明細!K540</f>
        <v>沙茶粉絲煲</v>
      </c>
      <c r="F23" s="166" t="str">
        <f>食材明細!O540</f>
        <v>南瓜煎餅</v>
      </c>
      <c r="G23" s="166" t="str">
        <f>食材明細!K548</f>
        <v>有機青菜</v>
      </c>
      <c r="H23" s="166" t="str">
        <f>食材明細!K550</f>
        <v>玉米鮮味湯</v>
      </c>
      <c r="I23" s="187" t="str">
        <f>食材明細!K554</f>
        <v>鮮奶</v>
      </c>
      <c r="J23" s="229">
        <v>5.0783843137254907</v>
      </c>
      <c r="K23" s="230">
        <v>1.5454545454545454</v>
      </c>
      <c r="L23" s="230">
        <v>1.6049999999999998</v>
      </c>
      <c r="M23" s="115">
        <v>2.4</v>
      </c>
      <c r="N23" s="326">
        <v>1</v>
      </c>
      <c r="O23" s="230">
        <v>0</v>
      </c>
      <c r="P23" s="210">
        <f t="shared" si="1"/>
        <v>679.52099286987527</v>
      </c>
      <c r="Q23" s="113">
        <v>204</v>
      </c>
    </row>
    <row r="24" spans="1:17" s="111" customFormat="1" ht="25.55">
      <c r="A24" s="161">
        <v>25</v>
      </c>
      <c r="B24" s="165" t="s">
        <v>240</v>
      </c>
      <c r="C24" s="166" t="str">
        <f>食材明細!K572</f>
        <v>胚芽飯</v>
      </c>
      <c r="D24" s="166" t="str">
        <f>食材明細!K574</f>
        <v>麻油凍豆腐</v>
      </c>
      <c r="E24" s="166" t="str">
        <f>食材明細!K580</f>
        <v>咖哩時蔬洋芋</v>
      </c>
      <c r="F24" s="166" t="str">
        <f>食材明細!O580</f>
        <v>榨菜絲炒白花椰</v>
      </c>
      <c r="G24" s="166" t="str">
        <f>食材明細!K586</f>
        <v>有機青菜</v>
      </c>
      <c r="H24" s="205" t="str">
        <f>食材明細!K588</f>
        <v>地瓜山粉圓湯</v>
      </c>
      <c r="I24" s="187" t="str">
        <f>食材明細!K590</f>
        <v>水果</v>
      </c>
      <c r="J24" s="229">
        <v>4.6588999999999992</v>
      </c>
      <c r="K24" s="230">
        <v>1.4</v>
      </c>
      <c r="L24" s="230">
        <v>1.93</v>
      </c>
      <c r="M24" s="115">
        <v>2.2000000000000002</v>
      </c>
      <c r="N24" s="326">
        <v>0</v>
      </c>
      <c r="O24" s="230">
        <v>0.5</v>
      </c>
      <c r="P24" s="210">
        <f t="shared" si="1"/>
        <v>653.37299999999993</v>
      </c>
      <c r="Q24" s="113">
        <v>365</v>
      </c>
    </row>
    <row r="25" spans="1:17" s="111" customFormat="1" ht="26.2" thickBot="1">
      <c r="A25" s="193">
        <v>26</v>
      </c>
      <c r="B25" s="194" t="s">
        <v>241</v>
      </c>
      <c r="C25" s="195" t="str">
        <f>食材明細!K592</f>
        <v>日式烏龍麵</v>
      </c>
      <c r="D25" s="195" t="str">
        <f>食材明細!K600</f>
        <v>泡菜燒油腐</v>
      </c>
      <c r="E25" s="195" t="str">
        <f>食材明細!K607</f>
        <v>芝麻包</v>
      </c>
      <c r="F25" s="195" t="str">
        <f>食材明細!O600</f>
        <v>塔香茄子</v>
      </c>
      <c r="G25" s="195" t="str">
        <f>食材明細!K609</f>
        <v>有機青菜</v>
      </c>
      <c r="H25" s="195" t="str">
        <f>食材明細!K611</f>
        <v>味噌豆腐湯</v>
      </c>
      <c r="I25" s="200" t="str">
        <f>食材明細!K614</f>
        <v>水果</v>
      </c>
      <c r="J25" s="240">
        <v>3.8969999999999998</v>
      </c>
      <c r="K25" s="241">
        <v>1.8</v>
      </c>
      <c r="L25" s="241">
        <v>2.0499999999999998</v>
      </c>
      <c r="M25" s="202">
        <v>2.2999999999999998</v>
      </c>
      <c r="N25" s="241">
        <v>1</v>
      </c>
      <c r="O25" s="241">
        <v>0</v>
      </c>
      <c r="P25" s="215">
        <f t="shared" si="1"/>
        <v>622.54</v>
      </c>
      <c r="Q25" s="203">
        <v>264</v>
      </c>
    </row>
    <row r="26" spans="1:17" s="87" customFormat="1" ht="26.2" thickBot="1">
      <c r="A26" s="182">
        <v>29</v>
      </c>
      <c r="B26" s="183" t="s">
        <v>238</v>
      </c>
      <c r="C26" s="184" t="str">
        <f>食材明細!K701</f>
        <v>麥片飯</v>
      </c>
      <c r="D26" s="184" t="str">
        <f>食材明細!K703</f>
        <v>野菜天婦羅</v>
      </c>
      <c r="E26" s="184" t="str">
        <f>食材明細!K709</f>
        <v>關東煮</v>
      </c>
      <c r="F26" s="184" t="str">
        <f>食材明細!O709</f>
        <v>客家小炒</v>
      </c>
      <c r="G26" s="184" t="str">
        <f>食材明細!K713</f>
        <v>有機青菜</v>
      </c>
      <c r="H26" s="184" t="str">
        <f>食材明細!K715</f>
        <v>枸杞山藥湯</v>
      </c>
      <c r="I26" s="185" t="str">
        <f>食材明細!K720</f>
        <v>水果</v>
      </c>
      <c r="J26" s="232">
        <v>5.0673743315508011</v>
      </c>
      <c r="K26" s="233">
        <v>1.5454545454545454</v>
      </c>
      <c r="L26" s="233">
        <v>1.5499999999999998</v>
      </c>
      <c r="M26" s="121">
        <v>2.5</v>
      </c>
      <c r="N26" s="233">
        <v>1</v>
      </c>
      <c r="O26" s="233">
        <v>0</v>
      </c>
      <c r="P26" s="211">
        <f t="shared" si="1"/>
        <v>681.87529411764694</v>
      </c>
      <c r="Q26" s="116">
        <v>261</v>
      </c>
    </row>
    <row r="27" spans="1:17" s="87" customFormat="1" ht="26.2" thickBot="1">
      <c r="A27" s="182">
        <v>30</v>
      </c>
      <c r="B27" s="183" t="s">
        <v>24</v>
      </c>
      <c r="C27" s="184" t="str">
        <f>食材明細!K722</f>
        <v>有機白飯</v>
      </c>
      <c r="D27" s="184" t="str">
        <f>食材明細!K723</f>
        <v>紅藜荷葉粉蒸素肉</v>
      </c>
      <c r="E27" s="184" t="str">
        <f>食材明細!K727</f>
        <v>玉米干丁</v>
      </c>
      <c r="F27" s="184" t="str">
        <f>食材明細!O723</f>
        <v>海結燒豆干</v>
      </c>
      <c r="G27" s="184" t="str">
        <f>食材明細!K732</f>
        <v>有機青菜</v>
      </c>
      <c r="H27" s="184" t="str">
        <f>食材明細!K734</f>
        <v>冬瓜薑絲湯</v>
      </c>
      <c r="I27" s="185" t="str">
        <f>食材明細!K737</f>
        <v>水果</v>
      </c>
      <c r="J27" s="232">
        <v>5.37</v>
      </c>
      <c r="K27" s="233">
        <v>1.2</v>
      </c>
      <c r="L27" s="233">
        <v>1.46</v>
      </c>
      <c r="M27" s="121">
        <v>2.2999999999999998</v>
      </c>
      <c r="N27" s="233">
        <v>1</v>
      </c>
      <c r="O27" s="233">
        <v>0</v>
      </c>
      <c r="P27" s="211">
        <f t="shared" si="1"/>
        <v>665.9</v>
      </c>
      <c r="Q27" s="116">
        <v>194</v>
      </c>
    </row>
    <row r="28" spans="1:17" s="209" customFormat="1" ht="18.350000000000001">
      <c r="A28" s="455" t="s">
        <v>52</v>
      </c>
      <c r="B28" s="455"/>
      <c r="C28" s="455"/>
      <c r="D28" s="455"/>
      <c r="E28" s="455"/>
      <c r="F28" s="455"/>
      <c r="G28" s="455"/>
      <c r="H28" s="455"/>
      <c r="I28" s="455"/>
      <c r="J28" s="208">
        <f>AVERAGE(J4:J27)</f>
        <v>4.4507819780437421</v>
      </c>
      <c r="K28" s="208">
        <f>AVERAGE(K4:K27)</f>
        <v>1.9603517316017316</v>
      </c>
      <c r="L28" s="208">
        <f>AVERAGE(L4:L27)</f>
        <v>1.8872916666666661</v>
      </c>
      <c r="M28" s="208">
        <f>AVERAGE(M10:M25)</f>
        <v>2.3374999999999999</v>
      </c>
      <c r="N28" s="208">
        <v>1</v>
      </c>
      <c r="O28" s="208">
        <v>0.5</v>
      </c>
      <c r="P28" s="216">
        <f>AVERAGE(P4:P27)</f>
        <v>673.45090999985848</v>
      </c>
      <c r="Q28" s="456" t="s">
        <v>53</v>
      </c>
    </row>
    <row r="29" spans="1:17" ht="22.25">
      <c r="A29" s="430" t="s">
        <v>54</v>
      </c>
      <c r="B29" s="430"/>
      <c r="C29" s="430"/>
      <c r="D29" s="430"/>
      <c r="E29" s="430"/>
      <c r="F29" s="430"/>
      <c r="G29" s="430"/>
      <c r="H29" s="431" t="s">
        <v>242</v>
      </c>
      <c r="I29" s="431"/>
      <c r="J29" s="432" t="s">
        <v>56</v>
      </c>
      <c r="K29" s="432"/>
      <c r="L29" s="432"/>
      <c r="M29" s="433" t="s">
        <v>57</v>
      </c>
      <c r="N29" s="433"/>
      <c r="O29" s="433"/>
      <c r="P29" s="433"/>
      <c r="Q29" s="457"/>
    </row>
    <row r="30" spans="1:17" ht="18.350000000000001">
      <c r="A30" s="422" t="s">
        <v>58</v>
      </c>
      <c r="B30" s="423"/>
      <c r="C30" s="423"/>
      <c r="D30" s="426" t="s">
        <v>59</v>
      </c>
      <c r="E30" s="426" t="s">
        <v>60</v>
      </c>
      <c r="F30" s="454" t="s">
        <v>243</v>
      </c>
      <c r="G30" s="426"/>
      <c r="H30" s="426" t="s">
        <v>62</v>
      </c>
      <c r="I30" s="426" t="s">
        <v>63</v>
      </c>
      <c r="J30" s="414" t="s">
        <v>64</v>
      </c>
      <c r="K30" s="414"/>
      <c r="L30" s="414"/>
      <c r="M30" s="414" t="s">
        <v>65</v>
      </c>
      <c r="N30" s="414"/>
      <c r="O30" s="414" t="s">
        <v>66</v>
      </c>
      <c r="P30" s="414"/>
      <c r="Q30" s="416">
        <f>AVERAGE(Q4:Q27)</f>
        <v>284.08333333333331</v>
      </c>
    </row>
    <row r="31" spans="1:17" ht="18.350000000000001">
      <c r="A31" s="424"/>
      <c r="B31" s="425"/>
      <c r="C31" s="425"/>
      <c r="D31" s="427"/>
      <c r="E31" s="427"/>
      <c r="F31" s="426"/>
      <c r="G31" s="427"/>
      <c r="H31" s="427"/>
      <c r="I31" s="427"/>
      <c r="J31" s="418" t="s">
        <v>67</v>
      </c>
      <c r="K31" s="418"/>
      <c r="L31" s="130" t="s">
        <v>68</v>
      </c>
      <c r="M31" s="415"/>
      <c r="N31" s="415"/>
      <c r="O31" s="415"/>
      <c r="P31" s="415"/>
      <c r="Q31" s="416"/>
    </row>
    <row r="32" spans="1:17" ht="17.05" thickBot="1">
      <c r="A32" s="419">
        <v>23</v>
      </c>
      <c r="B32" s="420"/>
      <c r="C32" s="420"/>
      <c r="D32" s="131">
        <v>0</v>
      </c>
      <c r="E32" s="131">
        <v>0</v>
      </c>
      <c r="F32" s="131">
        <v>0</v>
      </c>
      <c r="G32" s="131"/>
      <c r="H32" s="131"/>
      <c r="I32" s="131"/>
      <c r="J32" s="421">
        <v>0</v>
      </c>
      <c r="K32" s="421"/>
      <c r="L32" s="132">
        <v>0</v>
      </c>
      <c r="M32" s="421">
        <v>5</v>
      </c>
      <c r="N32" s="421"/>
      <c r="O32" s="421">
        <v>5</v>
      </c>
      <c r="P32" s="421"/>
      <c r="Q32" s="417"/>
    </row>
    <row r="33" spans="1:17" ht="27.5">
      <c r="A33" s="175"/>
      <c r="B33" s="176"/>
      <c r="C33" s="133"/>
      <c r="D33" s="134"/>
      <c r="E33" s="135"/>
      <c r="F33" s="135"/>
      <c r="G33" s="136" t="s">
        <v>69</v>
      </c>
      <c r="H33" s="412" t="s">
        <v>70</v>
      </c>
      <c r="I33" s="413"/>
      <c r="J33" s="413"/>
      <c r="K33" s="413"/>
      <c r="L33" s="135"/>
      <c r="M33" s="135"/>
      <c r="N33" s="177"/>
      <c r="O33" s="178"/>
      <c r="P33" s="217"/>
      <c r="Q33" s="179"/>
    </row>
    <row r="34" spans="1:17">
      <c r="A34" s="175"/>
      <c r="B34" s="453"/>
      <c r="C34" s="453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217"/>
      <c r="Q34" s="179"/>
    </row>
    <row r="35" spans="1:17">
      <c r="A35" s="175"/>
      <c r="B35" s="453"/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217"/>
      <c r="Q35" s="179"/>
    </row>
  </sheetData>
  <mergeCells count="40">
    <mergeCell ref="I30:I31"/>
    <mergeCell ref="Q30:Q32"/>
    <mergeCell ref="J31:K31"/>
    <mergeCell ref="O2:O3"/>
    <mergeCell ref="A28:I28"/>
    <mergeCell ref="Q28:Q29"/>
    <mergeCell ref="A29:G29"/>
    <mergeCell ref="H29:I29"/>
    <mergeCell ref="J29:L29"/>
    <mergeCell ref="M29:P29"/>
    <mergeCell ref="A2:A3"/>
    <mergeCell ref="B2:B3"/>
    <mergeCell ref="C2:C3"/>
    <mergeCell ref="D2:D3"/>
    <mergeCell ref="E2:E3"/>
    <mergeCell ref="G2:G3"/>
    <mergeCell ref="B34:O34"/>
    <mergeCell ref="B35:O35"/>
    <mergeCell ref="J30:L30"/>
    <mergeCell ref="M30:N31"/>
    <mergeCell ref="O30:P31"/>
    <mergeCell ref="A32:C32"/>
    <mergeCell ref="J32:K32"/>
    <mergeCell ref="M32:N32"/>
    <mergeCell ref="O32:P32"/>
    <mergeCell ref="A30:C31"/>
    <mergeCell ref="D30:D31"/>
    <mergeCell ref="E30:E31"/>
    <mergeCell ref="G30:G31"/>
    <mergeCell ref="H33:K33"/>
    <mergeCell ref="F30:F31"/>
    <mergeCell ref="H30:H31"/>
    <mergeCell ref="F2:F3"/>
    <mergeCell ref="M2:M3"/>
    <mergeCell ref="N2:N3"/>
    <mergeCell ref="H2:H3"/>
    <mergeCell ref="I2:I3"/>
    <mergeCell ref="J2:J3"/>
    <mergeCell ref="K2:K3"/>
    <mergeCell ref="L2:L3"/>
  </mergeCells>
  <phoneticPr fontId="1" type="noConversion"/>
  <printOptions horizontalCentered="1" verticalCentered="1"/>
  <pageMargins left="0" right="0" top="0" bottom="0" header="0.31496062992125984" footer="0.31496062992125984"/>
  <pageSetup paperSize="9" scale="58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9"/>
  <sheetViews>
    <sheetView view="pageBreakPreview" zoomScale="75" zoomScaleNormal="70" zoomScaleSheetLayoutView="75" workbookViewId="0">
      <pane ySplit="1" topLeftCell="A2" activePane="bottomLeft" state="frozen"/>
      <selection pane="bottomLeft" activeCell="V85" sqref="V85"/>
    </sheetView>
  </sheetViews>
  <sheetFormatPr defaultRowHeight="16.399999999999999"/>
  <cols>
    <col min="1" max="1" width="8.25" style="72" customWidth="1"/>
    <col min="2" max="2" width="6.5" style="45" customWidth="1"/>
    <col min="3" max="3" width="16.5" style="44" customWidth="1"/>
    <col min="4" max="4" width="20.625" style="44" customWidth="1"/>
    <col min="5" max="5" width="5.25" style="55" customWidth="1"/>
    <col min="6" max="6" width="5.125" style="55" customWidth="1"/>
    <col min="7" max="7" width="7.625" style="350" hidden="1" customWidth="1"/>
    <col min="8" max="8" width="6.75" style="350" hidden="1" customWidth="1"/>
    <col min="9" max="9" width="7.375" style="350" hidden="1" customWidth="1"/>
    <col min="10" max="10" width="3.5" style="14" customWidth="1"/>
    <col min="11" max="11" width="19.375" style="70" customWidth="1"/>
    <col min="12" max="12" width="19.875" style="70" customWidth="1"/>
    <col min="13" max="13" width="7" style="71" customWidth="1"/>
    <col min="14" max="14" width="6.125" style="71" customWidth="1"/>
    <col min="15" max="15" width="16.5" style="14" customWidth="1"/>
    <col min="16" max="16" width="12.75" style="14" customWidth="1"/>
    <col min="17" max="17" width="5.25" style="14" customWidth="1"/>
    <col min="18" max="18" width="5.625" style="45" customWidth="1"/>
    <col min="19" max="20" width="6.5" style="342" hidden="1" customWidth="1"/>
    <col min="21" max="21" width="6.875" style="342" hidden="1" customWidth="1"/>
    <col min="26" max="26" width="9" customWidth="1"/>
  </cols>
  <sheetData>
    <row r="1" spans="1:21" ht="49.75" thickBot="1">
      <c r="A1" s="15" t="s">
        <v>0</v>
      </c>
      <c r="B1" s="66" t="s">
        <v>1</v>
      </c>
      <c r="C1" s="263" t="s">
        <v>3</v>
      </c>
      <c r="D1" s="263" t="s">
        <v>5</v>
      </c>
      <c r="E1" s="264" t="s">
        <v>7</v>
      </c>
      <c r="F1" s="265" t="s">
        <v>9</v>
      </c>
      <c r="G1" s="341" t="s">
        <v>922</v>
      </c>
      <c r="H1" s="341" t="s">
        <v>293</v>
      </c>
      <c r="I1" s="341" t="s">
        <v>923</v>
      </c>
      <c r="K1" s="266" t="s">
        <v>2</v>
      </c>
      <c r="L1" s="267" t="s">
        <v>4</v>
      </c>
      <c r="M1" s="268" t="s">
        <v>6</v>
      </c>
      <c r="N1" s="269" t="s">
        <v>8</v>
      </c>
      <c r="O1" s="82" t="s">
        <v>2</v>
      </c>
      <c r="P1" s="82" t="s">
        <v>4</v>
      </c>
      <c r="Q1" s="82" t="s">
        <v>6</v>
      </c>
      <c r="R1" s="86" t="s">
        <v>8</v>
      </c>
      <c r="S1" s="341" t="s">
        <v>922</v>
      </c>
      <c r="T1" s="341" t="s">
        <v>293</v>
      </c>
      <c r="U1" s="341" t="s">
        <v>923</v>
      </c>
    </row>
    <row r="2" spans="1:21" s="152" customFormat="1" hidden="1">
      <c r="A2" s="125">
        <v>43879</v>
      </c>
      <c r="B2" s="46" t="s">
        <v>27</v>
      </c>
      <c r="C2" s="47" t="s">
        <v>376</v>
      </c>
      <c r="D2" s="139" t="s">
        <v>10</v>
      </c>
      <c r="E2" s="147">
        <v>65</v>
      </c>
      <c r="F2" s="148" t="s">
        <v>11</v>
      </c>
      <c r="G2" s="341">
        <v>3.25</v>
      </c>
      <c r="H2" s="341" t="s">
        <v>294</v>
      </c>
      <c r="I2" s="341" t="s">
        <v>294</v>
      </c>
      <c r="J2" s="153"/>
      <c r="K2" s="19" t="s">
        <v>374</v>
      </c>
      <c r="L2" s="20" t="s">
        <v>10</v>
      </c>
      <c r="M2" s="21">
        <v>65</v>
      </c>
      <c r="N2" s="22" t="s">
        <v>11</v>
      </c>
      <c r="O2" s="153"/>
      <c r="P2" s="153"/>
      <c r="Q2" s="153"/>
      <c r="R2" s="45"/>
      <c r="S2" s="338">
        <v>3.25</v>
      </c>
      <c r="T2" s="338"/>
      <c r="U2" s="338"/>
    </row>
    <row r="3" spans="1:21" s="152" customFormat="1" hidden="1">
      <c r="A3" s="255"/>
      <c r="B3" s="48"/>
      <c r="C3" s="154"/>
      <c r="D3" s="156" t="s">
        <v>375</v>
      </c>
      <c r="E3" s="74">
        <v>15</v>
      </c>
      <c r="F3" s="75" t="s">
        <v>11</v>
      </c>
      <c r="G3" s="341">
        <v>0.75</v>
      </c>
      <c r="H3" s="341" t="s">
        <v>294</v>
      </c>
      <c r="I3" s="341" t="s">
        <v>294</v>
      </c>
      <c r="J3" s="153"/>
      <c r="K3" s="28"/>
      <c r="L3" s="29" t="s">
        <v>375</v>
      </c>
      <c r="M3" s="30">
        <v>15</v>
      </c>
      <c r="N3" s="31" t="s">
        <v>11</v>
      </c>
      <c r="O3" s="153"/>
      <c r="P3" s="153"/>
      <c r="Q3" s="153"/>
      <c r="R3" s="45"/>
      <c r="S3" s="338">
        <v>0.75</v>
      </c>
      <c r="T3" s="338"/>
      <c r="U3" s="338"/>
    </row>
    <row r="4" spans="1:21" s="152" customFormat="1" hidden="1">
      <c r="A4" s="312"/>
      <c r="B4" s="48"/>
      <c r="C4" s="50" t="s">
        <v>592</v>
      </c>
      <c r="D4" s="154" t="s">
        <v>494</v>
      </c>
      <c r="E4" s="74">
        <v>70</v>
      </c>
      <c r="F4" s="75" t="s">
        <v>11</v>
      </c>
      <c r="G4" s="341" t="s">
        <v>294</v>
      </c>
      <c r="H4" s="341">
        <v>2</v>
      </c>
      <c r="I4" s="341" t="s">
        <v>294</v>
      </c>
      <c r="J4" s="153"/>
      <c r="K4" s="33" t="s">
        <v>593</v>
      </c>
      <c r="L4" s="29" t="s">
        <v>597</v>
      </c>
      <c r="M4" s="30">
        <v>50</v>
      </c>
      <c r="N4" s="31" t="s">
        <v>11</v>
      </c>
      <c r="O4" s="153"/>
      <c r="P4" s="153"/>
      <c r="Q4" s="153"/>
      <c r="R4" s="45"/>
      <c r="S4" s="338"/>
      <c r="T4" s="338">
        <f>50/55</f>
        <v>0.90909090909090906</v>
      </c>
      <c r="U4" s="338"/>
    </row>
    <row r="5" spans="1:21" s="152" customFormat="1" hidden="1">
      <c r="A5" s="312"/>
      <c r="B5" s="48"/>
      <c r="C5" s="154"/>
      <c r="D5" s="154" t="s">
        <v>489</v>
      </c>
      <c r="E5" s="74">
        <v>20</v>
      </c>
      <c r="F5" s="75" t="s">
        <v>11</v>
      </c>
      <c r="G5" s="341">
        <v>0.22222222222222221</v>
      </c>
      <c r="H5" s="341" t="s">
        <v>294</v>
      </c>
      <c r="I5" s="341" t="s">
        <v>294</v>
      </c>
      <c r="J5" s="153"/>
      <c r="K5" s="28"/>
      <c r="L5" s="29" t="s">
        <v>594</v>
      </c>
      <c r="M5" s="30">
        <v>20</v>
      </c>
      <c r="N5" s="31" t="s">
        <v>11</v>
      </c>
      <c r="O5" s="153"/>
      <c r="P5" s="153"/>
      <c r="Q5" s="153"/>
      <c r="R5" s="45"/>
      <c r="S5" s="338">
        <v>0.22</v>
      </c>
      <c r="T5" s="338"/>
      <c r="U5" s="338"/>
    </row>
    <row r="6" spans="1:21" s="152" customFormat="1" hidden="1">
      <c r="A6" s="312"/>
      <c r="B6" s="48"/>
      <c r="C6" s="154"/>
      <c r="D6" s="154" t="s">
        <v>525</v>
      </c>
      <c r="E6" s="74">
        <v>10</v>
      </c>
      <c r="F6" s="75" t="s">
        <v>11</v>
      </c>
      <c r="G6" s="341" t="s">
        <v>294</v>
      </c>
      <c r="H6" s="341" t="s">
        <v>294</v>
      </c>
      <c r="I6" s="341">
        <v>0.1</v>
      </c>
      <c r="J6" s="153"/>
      <c r="K6" s="28"/>
      <c r="L6" s="29" t="s">
        <v>595</v>
      </c>
      <c r="M6" s="30">
        <v>5</v>
      </c>
      <c r="N6" s="31" t="s">
        <v>11</v>
      </c>
      <c r="O6" s="153"/>
      <c r="P6" s="153"/>
      <c r="Q6" s="153"/>
      <c r="R6" s="45"/>
      <c r="S6" s="338"/>
      <c r="T6" s="338"/>
      <c r="U6" s="338">
        <v>0.05</v>
      </c>
    </row>
    <row r="7" spans="1:21" s="152" customFormat="1" hidden="1">
      <c r="A7" s="312"/>
      <c r="B7" s="48"/>
      <c r="C7" s="154"/>
      <c r="D7" s="154" t="s">
        <v>482</v>
      </c>
      <c r="E7" s="74">
        <v>5</v>
      </c>
      <c r="F7" s="75" t="s">
        <v>11</v>
      </c>
      <c r="G7" s="341" t="s">
        <v>294</v>
      </c>
      <c r="H7" s="341" t="s">
        <v>294</v>
      </c>
      <c r="I7" s="341">
        <v>0.05</v>
      </c>
      <c r="J7" s="153"/>
      <c r="K7" s="28"/>
      <c r="L7" s="29" t="s">
        <v>596</v>
      </c>
      <c r="M7" s="30">
        <v>5</v>
      </c>
      <c r="N7" s="31" t="s">
        <v>11</v>
      </c>
      <c r="O7" s="153"/>
      <c r="P7" s="153"/>
      <c r="Q7" s="153"/>
      <c r="R7" s="45"/>
      <c r="S7" s="338"/>
      <c r="T7" s="338"/>
      <c r="U7" s="338">
        <v>0.05</v>
      </c>
    </row>
    <row r="8" spans="1:21" s="152" customFormat="1" ht="17.05" hidden="1" thickBot="1">
      <c r="A8" s="312"/>
      <c r="B8" s="48"/>
      <c r="C8" s="154"/>
      <c r="D8" s="154" t="s">
        <v>596</v>
      </c>
      <c r="E8" s="74">
        <v>5</v>
      </c>
      <c r="F8" s="75" t="s">
        <v>11</v>
      </c>
      <c r="G8" s="341" t="s">
        <v>294</v>
      </c>
      <c r="H8" s="341" t="s">
        <v>294</v>
      </c>
      <c r="I8" s="341">
        <v>0.05</v>
      </c>
      <c r="J8" s="153"/>
      <c r="K8" s="28"/>
      <c r="L8" s="29"/>
      <c r="M8" s="30"/>
      <c r="N8" s="31"/>
      <c r="O8" s="153"/>
      <c r="P8" s="153"/>
      <c r="Q8" s="153"/>
      <c r="R8" s="45"/>
      <c r="S8" s="338"/>
      <c r="T8" s="338"/>
      <c r="U8" s="338"/>
    </row>
    <row r="9" spans="1:21" s="152" customFormat="1" hidden="1">
      <c r="A9" s="255"/>
      <c r="B9" s="48"/>
      <c r="C9" s="50" t="s">
        <v>121</v>
      </c>
      <c r="D9" s="154" t="s">
        <v>567</v>
      </c>
      <c r="E9" s="74">
        <v>65</v>
      </c>
      <c r="F9" s="75" t="s">
        <v>11</v>
      </c>
      <c r="G9" s="341" t="s">
        <v>294</v>
      </c>
      <c r="H9" s="341" t="s">
        <v>294</v>
      </c>
      <c r="I9" s="341">
        <v>0.65</v>
      </c>
      <c r="J9" s="153"/>
      <c r="K9" s="33" t="s">
        <v>121</v>
      </c>
      <c r="L9" s="29" t="s">
        <v>567</v>
      </c>
      <c r="M9" s="30">
        <v>65</v>
      </c>
      <c r="N9" s="31" t="s">
        <v>11</v>
      </c>
      <c r="O9" s="19" t="s">
        <v>345</v>
      </c>
      <c r="P9" s="20" t="s">
        <v>480</v>
      </c>
      <c r="Q9" s="20">
        <v>45</v>
      </c>
      <c r="R9" s="22" t="s">
        <v>11</v>
      </c>
      <c r="S9" s="338"/>
      <c r="T9" s="338">
        <f>45/55</f>
        <v>0.81818181818181823</v>
      </c>
      <c r="U9" s="338">
        <v>0.65</v>
      </c>
    </row>
    <row r="10" spans="1:21" s="152" customFormat="1" hidden="1">
      <c r="A10" s="255"/>
      <c r="B10" s="48"/>
      <c r="C10" s="154"/>
      <c r="D10" s="154" t="s">
        <v>512</v>
      </c>
      <c r="E10" s="74">
        <v>10</v>
      </c>
      <c r="F10" s="75" t="s">
        <v>11</v>
      </c>
      <c r="G10" s="341" t="s">
        <v>294</v>
      </c>
      <c r="H10" s="341" t="s">
        <v>294</v>
      </c>
      <c r="I10" s="341">
        <v>0.1</v>
      </c>
      <c r="J10" s="153"/>
      <c r="K10" s="28"/>
      <c r="L10" s="29" t="s">
        <v>512</v>
      </c>
      <c r="M10" s="30">
        <v>10</v>
      </c>
      <c r="N10" s="31" t="s">
        <v>11</v>
      </c>
      <c r="O10" s="28"/>
      <c r="P10" s="29" t="s">
        <v>513</v>
      </c>
      <c r="Q10" s="29">
        <v>5</v>
      </c>
      <c r="R10" s="31" t="s">
        <v>11</v>
      </c>
      <c r="S10" s="338"/>
      <c r="T10" s="338"/>
      <c r="U10" s="338">
        <v>0.15</v>
      </c>
    </row>
    <row r="11" spans="1:21" s="152" customFormat="1" hidden="1">
      <c r="A11" s="255"/>
      <c r="B11" s="48"/>
      <c r="C11" s="154"/>
      <c r="D11" s="154" t="s">
        <v>481</v>
      </c>
      <c r="E11" s="74">
        <v>5</v>
      </c>
      <c r="F11" s="75" t="s">
        <v>11</v>
      </c>
      <c r="G11" s="341">
        <v>5.8823529411764705E-2</v>
      </c>
      <c r="H11" s="341" t="s">
        <v>294</v>
      </c>
      <c r="I11" s="341" t="s">
        <v>294</v>
      </c>
      <c r="J11" s="153"/>
      <c r="K11" s="28"/>
      <c r="L11" s="29" t="s">
        <v>481</v>
      </c>
      <c r="M11" s="30">
        <v>5</v>
      </c>
      <c r="N11" s="31" t="s">
        <v>11</v>
      </c>
      <c r="O11" s="28"/>
      <c r="P11" s="29" t="s">
        <v>481</v>
      </c>
      <c r="Q11" s="29">
        <v>3</v>
      </c>
      <c r="R11" s="31" t="s">
        <v>11</v>
      </c>
      <c r="S11" s="338">
        <f>8/85</f>
        <v>9.4117647058823528E-2</v>
      </c>
      <c r="T11" s="338"/>
      <c r="U11" s="338"/>
    </row>
    <row r="12" spans="1:21" s="152" customFormat="1" ht="17.05" hidden="1" thickBot="1">
      <c r="A12" s="255"/>
      <c r="B12" s="48"/>
      <c r="C12" s="50" t="s">
        <v>12</v>
      </c>
      <c r="D12" s="154" t="s">
        <v>12</v>
      </c>
      <c r="E12" s="74">
        <v>70</v>
      </c>
      <c r="F12" s="75" t="s">
        <v>11</v>
      </c>
      <c r="G12" s="341" t="s">
        <v>294</v>
      </c>
      <c r="H12" s="341" t="s">
        <v>294</v>
      </c>
      <c r="I12" s="341">
        <v>0.7</v>
      </c>
      <c r="J12" s="153"/>
      <c r="K12" s="33" t="s">
        <v>12</v>
      </c>
      <c r="L12" s="29" t="s">
        <v>12</v>
      </c>
      <c r="M12" s="30">
        <v>70</v>
      </c>
      <c r="N12" s="31" t="s">
        <v>11</v>
      </c>
      <c r="O12" s="34"/>
      <c r="P12" s="35" t="s">
        <v>390</v>
      </c>
      <c r="Q12" s="35"/>
      <c r="R12" s="36"/>
      <c r="S12" s="338"/>
      <c r="T12" s="338"/>
      <c r="U12" s="338">
        <v>0.7</v>
      </c>
    </row>
    <row r="13" spans="1:21" s="152" customFormat="1" hidden="1">
      <c r="A13" s="255"/>
      <c r="B13" s="48"/>
      <c r="C13" s="154"/>
      <c r="D13" s="154" t="s">
        <v>19</v>
      </c>
      <c r="E13" s="74"/>
      <c r="F13" s="75" t="s">
        <v>11</v>
      </c>
      <c r="G13" s="341" t="s">
        <v>294</v>
      </c>
      <c r="H13" s="341" t="s">
        <v>294</v>
      </c>
      <c r="I13" s="341">
        <v>0.01</v>
      </c>
      <c r="J13" s="153"/>
      <c r="K13" s="28"/>
      <c r="L13" s="29" t="s">
        <v>13</v>
      </c>
      <c r="M13" s="30"/>
      <c r="N13" s="31" t="s">
        <v>11</v>
      </c>
      <c r="O13" s="153"/>
      <c r="P13" s="153"/>
      <c r="Q13" s="153"/>
      <c r="R13" s="45"/>
      <c r="S13" s="338"/>
      <c r="T13" s="338"/>
      <c r="U13" s="338"/>
    </row>
    <row r="14" spans="1:21" s="152" customFormat="1" hidden="1">
      <c r="A14" s="255"/>
      <c r="B14" s="48"/>
      <c r="C14" s="50" t="s">
        <v>327</v>
      </c>
      <c r="D14" s="154" t="s">
        <v>514</v>
      </c>
      <c r="E14" s="74">
        <v>30</v>
      </c>
      <c r="F14" s="75" t="s">
        <v>11</v>
      </c>
      <c r="G14" s="341" t="s">
        <v>294</v>
      </c>
      <c r="H14" s="341" t="s">
        <v>294</v>
      </c>
      <c r="I14" s="341">
        <v>0.3</v>
      </c>
      <c r="J14" s="153"/>
      <c r="K14" s="33" t="s">
        <v>327</v>
      </c>
      <c r="L14" s="29" t="s">
        <v>514</v>
      </c>
      <c r="M14" s="30">
        <v>30</v>
      </c>
      <c r="N14" s="31" t="s">
        <v>11</v>
      </c>
      <c r="O14" s="153"/>
      <c r="P14" s="153"/>
      <c r="Q14" s="153"/>
      <c r="R14" s="45"/>
      <c r="S14" s="338"/>
      <c r="T14" s="338"/>
      <c r="U14" s="338">
        <v>0.3</v>
      </c>
    </row>
    <row r="15" spans="1:21" s="152" customFormat="1" hidden="1">
      <c r="A15" s="255"/>
      <c r="B15" s="48"/>
      <c r="C15" s="154"/>
      <c r="D15" s="154" t="s">
        <v>132</v>
      </c>
      <c r="E15" s="74"/>
      <c r="F15" s="75" t="s">
        <v>11</v>
      </c>
      <c r="G15" s="341" t="s">
        <v>294</v>
      </c>
      <c r="H15" s="341" t="s">
        <v>294</v>
      </c>
      <c r="I15" s="341">
        <v>0.01</v>
      </c>
      <c r="J15" s="153"/>
      <c r="K15" s="28"/>
      <c r="L15" s="29" t="s">
        <v>132</v>
      </c>
      <c r="M15" s="30"/>
      <c r="N15" s="31" t="s">
        <v>11</v>
      </c>
      <c r="O15" s="153"/>
      <c r="P15" s="153"/>
      <c r="Q15" s="153"/>
      <c r="R15" s="45"/>
      <c r="S15" s="338"/>
      <c r="T15" s="338"/>
      <c r="U15" s="338"/>
    </row>
    <row r="16" spans="1:21" s="152" customFormat="1" hidden="1">
      <c r="A16" s="255"/>
      <c r="B16" s="48"/>
      <c r="C16" s="154"/>
      <c r="D16" s="154" t="s">
        <v>617</v>
      </c>
      <c r="E16" s="74"/>
      <c r="F16" s="75"/>
      <c r="G16" s="341" t="s">
        <v>294</v>
      </c>
      <c r="H16" s="341" t="s">
        <v>294</v>
      </c>
      <c r="I16" s="341" t="s">
        <v>294</v>
      </c>
      <c r="J16" s="153"/>
      <c r="K16" s="28"/>
      <c r="L16" s="29"/>
      <c r="M16" s="30"/>
      <c r="N16" s="31"/>
      <c r="O16" s="153"/>
      <c r="P16" s="153"/>
      <c r="Q16" s="153"/>
      <c r="R16" s="45"/>
      <c r="S16" s="338"/>
      <c r="T16" s="338"/>
      <c r="U16" s="338"/>
    </row>
    <row r="17" spans="1:21" s="152" customFormat="1" ht="17.05" hidden="1" thickBot="1">
      <c r="A17" s="124"/>
      <c r="B17" s="52"/>
      <c r="C17" s="53" t="s">
        <v>14</v>
      </c>
      <c r="D17" s="56" t="s">
        <v>14</v>
      </c>
      <c r="E17" s="141">
        <v>1</v>
      </c>
      <c r="F17" s="140" t="s">
        <v>15</v>
      </c>
      <c r="G17" s="341" t="s">
        <v>294</v>
      </c>
      <c r="H17" s="341" t="s">
        <v>294</v>
      </c>
      <c r="I17" s="341" t="s">
        <v>294</v>
      </c>
      <c r="J17" s="153"/>
      <c r="K17" s="41" t="s">
        <v>14</v>
      </c>
      <c r="L17" s="35" t="s">
        <v>14</v>
      </c>
      <c r="M17" s="42">
        <v>1</v>
      </c>
      <c r="N17" s="36" t="s">
        <v>15</v>
      </c>
      <c r="O17" s="153"/>
      <c r="P17" s="153"/>
      <c r="Q17" s="153"/>
      <c r="R17" s="45"/>
      <c r="S17" s="339">
        <f>SUM(S2:S16)</f>
        <v>4.3141176470588229</v>
      </c>
      <c r="T17" s="339">
        <f t="shared" ref="T17:U17" si="0">SUM(T2:T16)</f>
        <v>1.7272727272727273</v>
      </c>
      <c r="U17" s="339">
        <f t="shared" si="0"/>
        <v>1.9000000000000001</v>
      </c>
    </row>
    <row r="18" spans="1:21" s="155" customFormat="1" ht="17.05" hidden="1" thickBot="1">
      <c r="A18" s="43"/>
      <c r="B18" s="24"/>
      <c r="C18" s="23"/>
      <c r="D18" s="23"/>
      <c r="E18" s="24"/>
      <c r="F18" s="24"/>
      <c r="G18" s="341"/>
      <c r="H18" s="341"/>
      <c r="I18" s="341"/>
      <c r="J18" s="44"/>
      <c r="K18" s="23"/>
      <c r="L18" s="23"/>
      <c r="M18" s="24"/>
      <c r="N18" s="24"/>
      <c r="O18" s="44"/>
      <c r="P18" s="44"/>
      <c r="Q18" s="44"/>
      <c r="R18" s="55"/>
      <c r="S18" s="87"/>
      <c r="T18" s="87"/>
      <c r="U18" s="87"/>
    </row>
    <row r="19" spans="1:21" s="152" customFormat="1" hidden="1">
      <c r="A19" s="15">
        <v>43880</v>
      </c>
      <c r="B19" s="16" t="s">
        <v>28</v>
      </c>
      <c r="C19" s="17" t="s">
        <v>134</v>
      </c>
      <c r="D19" s="139" t="s">
        <v>618</v>
      </c>
      <c r="E19" s="147">
        <v>65</v>
      </c>
      <c r="F19" s="265" t="s">
        <v>619</v>
      </c>
      <c r="G19" s="341">
        <v>3.25</v>
      </c>
      <c r="H19" s="341" t="s">
        <v>294</v>
      </c>
      <c r="I19" s="341" t="s">
        <v>294</v>
      </c>
      <c r="J19" s="153"/>
      <c r="K19" s="19" t="s">
        <v>134</v>
      </c>
      <c r="L19" s="20" t="s">
        <v>330</v>
      </c>
      <c r="M19" s="21">
        <v>65</v>
      </c>
      <c r="N19" s="22" t="s">
        <v>160</v>
      </c>
      <c r="O19" s="153"/>
      <c r="P19" s="153"/>
      <c r="Q19" s="153"/>
      <c r="R19" s="45"/>
      <c r="S19" s="338">
        <v>3.25</v>
      </c>
      <c r="T19" s="338"/>
      <c r="U19" s="338"/>
    </row>
    <row r="20" spans="1:21" s="152" customFormat="1" ht="17.05" hidden="1" thickBot="1">
      <c r="A20" s="25"/>
      <c r="B20" s="37"/>
      <c r="C20" s="27"/>
      <c r="D20" s="154" t="s">
        <v>135</v>
      </c>
      <c r="E20" s="74">
        <v>15</v>
      </c>
      <c r="F20" s="75" t="s">
        <v>620</v>
      </c>
      <c r="G20" s="341">
        <v>0.75</v>
      </c>
      <c r="H20" s="341" t="s">
        <v>294</v>
      </c>
      <c r="I20" s="341" t="s">
        <v>294</v>
      </c>
      <c r="J20" s="153"/>
      <c r="K20" s="57"/>
      <c r="L20" s="58" t="s">
        <v>135</v>
      </c>
      <c r="M20" s="59">
        <v>15</v>
      </c>
      <c r="N20" s="60" t="s">
        <v>160</v>
      </c>
      <c r="O20" s="153"/>
      <c r="P20" s="153"/>
      <c r="Q20" s="153"/>
      <c r="R20" s="45"/>
      <c r="S20" s="338">
        <v>0.75</v>
      </c>
      <c r="T20" s="338"/>
      <c r="U20" s="338"/>
    </row>
    <row r="21" spans="1:21" s="152" customFormat="1" hidden="1">
      <c r="A21" s="25"/>
      <c r="B21" s="37"/>
      <c r="C21" s="32" t="s">
        <v>391</v>
      </c>
      <c r="D21" s="154" t="s">
        <v>621</v>
      </c>
      <c r="E21" s="74">
        <v>80</v>
      </c>
      <c r="F21" s="75" t="s">
        <v>11</v>
      </c>
      <c r="G21" s="341" t="s">
        <v>294</v>
      </c>
      <c r="H21" s="341">
        <v>2.2857142857142856</v>
      </c>
      <c r="I21" s="341" t="s">
        <v>294</v>
      </c>
      <c r="J21" s="153"/>
      <c r="K21" s="33" t="s">
        <v>156</v>
      </c>
      <c r="L21" s="29" t="s">
        <v>130</v>
      </c>
      <c r="M21" s="30">
        <v>40</v>
      </c>
      <c r="N21" s="51" t="s">
        <v>11</v>
      </c>
      <c r="O21" s="19" t="s">
        <v>331</v>
      </c>
      <c r="P21" s="20" t="s">
        <v>332</v>
      </c>
      <c r="Q21" s="20">
        <v>5</v>
      </c>
      <c r="R21" s="22" t="s">
        <v>160</v>
      </c>
      <c r="S21" s="338"/>
      <c r="T21" s="338">
        <f>40/70+5/55</f>
        <v>0.66233766233766234</v>
      </c>
      <c r="U21" s="338"/>
    </row>
    <row r="22" spans="1:21" s="152" customFormat="1" ht="18" hidden="1" customHeight="1">
      <c r="A22" s="25"/>
      <c r="B22" s="37"/>
      <c r="C22" s="27"/>
      <c r="D22" s="154" t="s">
        <v>622</v>
      </c>
      <c r="E22" s="74">
        <v>35</v>
      </c>
      <c r="F22" s="75" t="s">
        <v>11</v>
      </c>
      <c r="G22" s="341">
        <v>0.63636363636363635</v>
      </c>
      <c r="H22" s="341" t="s">
        <v>294</v>
      </c>
      <c r="I22" s="341" t="s">
        <v>294</v>
      </c>
      <c r="J22" s="153"/>
      <c r="K22" s="28"/>
      <c r="L22" s="29" t="s">
        <v>515</v>
      </c>
      <c r="M22" s="30">
        <v>20</v>
      </c>
      <c r="N22" s="51" t="s">
        <v>11</v>
      </c>
      <c r="O22" s="28"/>
      <c r="P22" s="29" t="s">
        <v>333</v>
      </c>
      <c r="Q22" s="29">
        <v>35</v>
      </c>
      <c r="R22" s="31" t="s">
        <v>160</v>
      </c>
      <c r="S22" s="338"/>
      <c r="T22" s="338">
        <v>0.5</v>
      </c>
      <c r="U22" s="338">
        <v>0.2</v>
      </c>
    </row>
    <row r="23" spans="1:21" s="152" customFormat="1" hidden="1">
      <c r="A23" s="25"/>
      <c r="B23" s="37"/>
      <c r="C23" s="27"/>
      <c r="D23" s="154" t="s">
        <v>623</v>
      </c>
      <c r="E23" s="74"/>
      <c r="F23" s="75" t="s">
        <v>11</v>
      </c>
      <c r="G23" s="341" t="s">
        <v>294</v>
      </c>
      <c r="H23" s="341" t="s">
        <v>294</v>
      </c>
      <c r="I23" s="341" t="s">
        <v>294</v>
      </c>
      <c r="J23" s="153"/>
      <c r="K23" s="28"/>
      <c r="L23" s="29" t="s">
        <v>516</v>
      </c>
      <c r="M23" s="30">
        <v>10</v>
      </c>
      <c r="N23" s="51" t="s">
        <v>11</v>
      </c>
      <c r="O23" s="28"/>
      <c r="P23" s="29" t="s">
        <v>519</v>
      </c>
      <c r="Q23" s="29">
        <v>40</v>
      </c>
      <c r="R23" s="31" t="s">
        <v>160</v>
      </c>
      <c r="S23" s="338"/>
      <c r="T23" s="338"/>
      <c r="U23" s="338">
        <v>0.5</v>
      </c>
    </row>
    <row r="24" spans="1:21" s="152" customFormat="1" hidden="1">
      <c r="A24" s="25"/>
      <c r="B24" s="37"/>
      <c r="C24" s="27"/>
      <c r="D24" s="154"/>
      <c r="E24" s="74"/>
      <c r="F24" s="75"/>
      <c r="G24" s="341"/>
      <c r="H24" s="341"/>
      <c r="I24" s="341"/>
      <c r="J24" s="153"/>
      <c r="K24" s="28"/>
      <c r="L24" s="29" t="s">
        <v>517</v>
      </c>
      <c r="M24" s="30">
        <v>2</v>
      </c>
      <c r="N24" s="51" t="s">
        <v>11</v>
      </c>
      <c r="O24" s="28"/>
      <c r="P24" s="29" t="s">
        <v>335</v>
      </c>
      <c r="Q24" s="29"/>
      <c r="R24" s="31"/>
      <c r="S24" s="338"/>
      <c r="T24" s="338"/>
      <c r="U24" s="338">
        <v>0.02</v>
      </c>
    </row>
    <row r="25" spans="1:21" s="152" customFormat="1" ht="17.05" hidden="1" thickBot="1">
      <c r="A25" s="25"/>
      <c r="B25" s="37"/>
      <c r="C25" s="27"/>
      <c r="D25" s="154"/>
      <c r="E25" s="74"/>
      <c r="F25" s="75"/>
      <c r="G25" s="341"/>
      <c r="H25" s="341"/>
      <c r="I25" s="341"/>
      <c r="J25" s="153"/>
      <c r="K25" s="28"/>
      <c r="L25" s="29" t="s">
        <v>518</v>
      </c>
      <c r="M25" s="30">
        <v>2</v>
      </c>
      <c r="N25" s="51" t="s">
        <v>11</v>
      </c>
      <c r="O25" s="34"/>
      <c r="P25" s="35"/>
      <c r="Q25" s="35"/>
      <c r="R25" s="36"/>
      <c r="S25" s="338"/>
      <c r="T25" s="338"/>
      <c r="U25" s="338">
        <v>0.02</v>
      </c>
    </row>
    <row r="26" spans="1:21" s="152" customFormat="1" hidden="1">
      <c r="A26" s="25"/>
      <c r="B26" s="37"/>
      <c r="C26" s="27"/>
      <c r="D26" s="154"/>
      <c r="E26" s="74"/>
      <c r="F26" s="75"/>
      <c r="G26" s="341"/>
      <c r="H26" s="341"/>
      <c r="I26" s="341"/>
      <c r="J26" s="153"/>
      <c r="K26" s="28"/>
      <c r="L26" s="29" t="s">
        <v>139</v>
      </c>
      <c r="M26" s="30"/>
      <c r="N26" s="31"/>
      <c r="O26" s="153"/>
      <c r="P26" s="153"/>
      <c r="Q26" s="153"/>
      <c r="R26" s="45"/>
      <c r="S26" s="338"/>
      <c r="T26" s="338"/>
      <c r="U26" s="338"/>
    </row>
    <row r="27" spans="1:21" s="152" customFormat="1" hidden="1">
      <c r="A27" s="25"/>
      <c r="B27" s="37"/>
      <c r="C27" s="27"/>
      <c r="D27" s="154"/>
      <c r="E27" s="74"/>
      <c r="F27" s="75"/>
      <c r="G27" s="341"/>
      <c r="H27" s="341"/>
      <c r="I27" s="341"/>
      <c r="J27" s="153"/>
      <c r="K27" s="28"/>
      <c r="L27" s="29"/>
      <c r="M27" s="30"/>
      <c r="N27" s="31"/>
      <c r="O27" s="153"/>
      <c r="P27" s="153"/>
      <c r="Q27" s="153"/>
      <c r="R27" s="45"/>
      <c r="S27" s="338"/>
      <c r="T27" s="338"/>
      <c r="U27" s="338"/>
    </row>
    <row r="28" spans="1:21" s="152" customFormat="1" hidden="1">
      <c r="A28" s="25"/>
      <c r="B28" s="37"/>
      <c r="C28" s="253" t="s">
        <v>377</v>
      </c>
      <c r="D28" s="145" t="s">
        <v>336</v>
      </c>
      <c r="E28" s="74">
        <v>55</v>
      </c>
      <c r="F28" s="75" t="s">
        <v>620</v>
      </c>
      <c r="G28" s="341" t="s">
        <v>294</v>
      </c>
      <c r="H28" s="341" t="s">
        <v>294</v>
      </c>
      <c r="I28" s="341">
        <v>0.55000000000000004</v>
      </c>
      <c r="J28" s="153"/>
      <c r="K28" s="61" t="s">
        <v>377</v>
      </c>
      <c r="L28" s="62" t="s">
        <v>336</v>
      </c>
      <c r="M28" s="30">
        <v>55</v>
      </c>
      <c r="N28" s="31" t="s">
        <v>160</v>
      </c>
      <c r="O28" s="153"/>
      <c r="P28" s="153"/>
      <c r="Q28" s="153"/>
      <c r="R28" s="45"/>
      <c r="S28" s="338"/>
      <c r="T28" s="338"/>
      <c r="U28" s="338">
        <v>0.55000000000000004</v>
      </c>
    </row>
    <row r="29" spans="1:21" s="152" customFormat="1" hidden="1">
      <c r="A29" s="25"/>
      <c r="B29" s="37"/>
      <c r="C29" s="254"/>
      <c r="D29" s="145" t="s">
        <v>624</v>
      </c>
      <c r="E29" s="74">
        <v>5</v>
      </c>
      <c r="F29" s="75" t="s">
        <v>620</v>
      </c>
      <c r="G29" s="341" t="s">
        <v>294</v>
      </c>
      <c r="H29" s="341" t="s">
        <v>294</v>
      </c>
      <c r="I29" s="341">
        <v>0.05</v>
      </c>
      <c r="J29" s="153"/>
      <c r="K29" s="96"/>
      <c r="L29" s="62" t="s">
        <v>479</v>
      </c>
      <c r="M29" s="30">
        <v>5</v>
      </c>
      <c r="N29" s="31" t="s">
        <v>160</v>
      </c>
      <c r="O29" s="153"/>
      <c r="P29" s="153"/>
      <c r="Q29" s="153"/>
      <c r="R29" s="45"/>
      <c r="S29" s="338"/>
      <c r="T29" s="338"/>
      <c r="U29" s="338">
        <v>0.05</v>
      </c>
    </row>
    <row r="30" spans="1:21" s="152" customFormat="1" hidden="1">
      <c r="A30" s="25"/>
      <c r="B30" s="37"/>
      <c r="C30" s="254"/>
      <c r="D30" s="145" t="s">
        <v>625</v>
      </c>
      <c r="E30" s="74">
        <v>10</v>
      </c>
      <c r="F30" s="75" t="s">
        <v>620</v>
      </c>
      <c r="G30" s="341" t="s">
        <v>294</v>
      </c>
      <c r="H30" s="341" t="s">
        <v>294</v>
      </c>
      <c r="I30" s="341">
        <v>0.1</v>
      </c>
      <c r="J30" s="153"/>
      <c r="K30" s="96"/>
      <c r="L30" s="62" t="s">
        <v>520</v>
      </c>
      <c r="M30" s="30">
        <v>10</v>
      </c>
      <c r="N30" s="31" t="s">
        <v>160</v>
      </c>
      <c r="O30" s="153"/>
      <c r="P30" s="153"/>
      <c r="Q30" s="153"/>
      <c r="R30" s="45"/>
      <c r="S30" s="338"/>
      <c r="T30" s="338"/>
      <c r="U30" s="338">
        <v>0.1</v>
      </c>
    </row>
    <row r="31" spans="1:21" s="152" customFormat="1" hidden="1">
      <c r="A31" s="25"/>
      <c r="B31" s="37"/>
      <c r="C31" s="254"/>
      <c r="D31" s="145" t="s">
        <v>626</v>
      </c>
      <c r="E31" s="74">
        <v>5</v>
      </c>
      <c r="F31" s="75" t="s">
        <v>620</v>
      </c>
      <c r="G31" s="341">
        <v>5.8823529411764705E-2</v>
      </c>
      <c r="H31" s="341" t="s">
        <v>294</v>
      </c>
      <c r="I31" s="341" t="s">
        <v>294</v>
      </c>
      <c r="J31" s="153"/>
      <c r="K31" s="96"/>
      <c r="L31" s="62" t="s">
        <v>483</v>
      </c>
      <c r="M31" s="30">
        <v>5</v>
      </c>
      <c r="N31" s="31" t="s">
        <v>160</v>
      </c>
      <c r="O31" s="153"/>
      <c r="P31" s="153"/>
      <c r="Q31" s="153"/>
      <c r="R31" s="45"/>
      <c r="S31" s="338">
        <v>0.06</v>
      </c>
      <c r="T31" s="338"/>
      <c r="U31" s="338"/>
    </row>
    <row r="32" spans="1:21" s="152" customFormat="1" hidden="1">
      <c r="A32" s="25"/>
      <c r="B32" s="37"/>
      <c r="C32" s="32" t="s">
        <v>12</v>
      </c>
      <c r="D32" s="154" t="s">
        <v>12</v>
      </c>
      <c r="E32" s="74">
        <v>70</v>
      </c>
      <c r="F32" s="75" t="s">
        <v>11</v>
      </c>
      <c r="G32" s="341" t="s">
        <v>294</v>
      </c>
      <c r="H32" s="341" t="s">
        <v>294</v>
      </c>
      <c r="I32" s="341">
        <v>0.7</v>
      </c>
      <c r="J32" s="153"/>
      <c r="K32" s="33" t="s">
        <v>12</v>
      </c>
      <c r="L32" s="29" t="s">
        <v>12</v>
      </c>
      <c r="M32" s="30">
        <v>70</v>
      </c>
      <c r="N32" s="31" t="s">
        <v>11</v>
      </c>
      <c r="O32" s="153"/>
      <c r="P32" s="153"/>
      <c r="Q32" s="153"/>
      <c r="R32" s="45"/>
      <c r="S32" s="338"/>
      <c r="T32" s="338"/>
      <c r="U32" s="338">
        <v>0.7</v>
      </c>
    </row>
    <row r="33" spans="1:21" s="152" customFormat="1" hidden="1">
      <c r="A33" s="25"/>
      <c r="B33" s="37"/>
      <c r="C33" s="27"/>
      <c r="D33" s="154" t="s">
        <v>627</v>
      </c>
      <c r="E33" s="74">
        <v>1</v>
      </c>
      <c r="F33" s="75" t="s">
        <v>11</v>
      </c>
      <c r="G33" s="341" t="s">
        <v>294</v>
      </c>
      <c r="H33" s="341" t="s">
        <v>294</v>
      </c>
      <c r="I33" s="341"/>
      <c r="J33" s="153"/>
      <c r="K33" s="28"/>
      <c r="L33" s="29" t="s">
        <v>13</v>
      </c>
      <c r="M33" s="30">
        <v>1</v>
      </c>
      <c r="N33" s="31" t="s">
        <v>11</v>
      </c>
      <c r="O33" s="153"/>
      <c r="P33" s="153"/>
      <c r="Q33" s="153"/>
      <c r="R33" s="45"/>
      <c r="S33" s="338"/>
      <c r="T33" s="338"/>
      <c r="U33" s="338">
        <v>0.01</v>
      </c>
    </row>
    <row r="34" spans="1:21" s="152" customFormat="1" hidden="1">
      <c r="A34" s="25"/>
      <c r="B34" s="37"/>
      <c r="C34" s="32" t="s">
        <v>278</v>
      </c>
      <c r="D34" s="154" t="s">
        <v>628</v>
      </c>
      <c r="E34" s="74">
        <v>10</v>
      </c>
      <c r="F34" s="75" t="s">
        <v>11</v>
      </c>
      <c r="G34" s="341">
        <v>0.1111111111111111</v>
      </c>
      <c r="H34" s="341" t="s">
        <v>294</v>
      </c>
      <c r="I34" s="341" t="s">
        <v>294</v>
      </c>
      <c r="J34" s="153"/>
      <c r="K34" s="33" t="s">
        <v>278</v>
      </c>
      <c r="L34" s="29" t="s">
        <v>484</v>
      </c>
      <c r="M34" s="30">
        <v>10</v>
      </c>
      <c r="N34" s="31" t="s">
        <v>11</v>
      </c>
      <c r="O34" s="153"/>
      <c r="P34" s="153"/>
      <c r="Q34" s="153"/>
      <c r="R34" s="45"/>
      <c r="S34" s="338">
        <v>0.111</v>
      </c>
      <c r="T34" s="338"/>
      <c r="U34" s="338"/>
    </row>
    <row r="35" spans="1:21" s="152" customFormat="1" hidden="1">
      <c r="A35" s="25"/>
      <c r="B35" s="37"/>
      <c r="C35" s="92"/>
      <c r="D35" s="100" t="s">
        <v>629</v>
      </c>
      <c r="E35" s="128">
        <v>7</v>
      </c>
      <c r="F35" s="75" t="s">
        <v>11</v>
      </c>
      <c r="G35" s="341">
        <v>8.2352941176470587E-2</v>
      </c>
      <c r="H35" s="341" t="s">
        <v>294</v>
      </c>
      <c r="I35" s="341" t="s">
        <v>294</v>
      </c>
      <c r="J35" s="153"/>
      <c r="K35" s="90"/>
      <c r="L35" s="82" t="s">
        <v>481</v>
      </c>
      <c r="M35" s="86">
        <v>7</v>
      </c>
      <c r="N35" s="31" t="s">
        <v>11</v>
      </c>
      <c r="O35" s="153"/>
      <c r="P35" s="153"/>
      <c r="Q35" s="153"/>
      <c r="R35" s="45"/>
      <c r="S35" s="338">
        <v>8.2000000000000003E-2</v>
      </c>
      <c r="T35" s="338"/>
      <c r="U35" s="338"/>
    </row>
    <row r="36" spans="1:21" s="152" customFormat="1" hidden="1">
      <c r="A36" s="25"/>
      <c r="B36" s="37"/>
      <c r="C36" s="92"/>
      <c r="D36" s="100" t="s">
        <v>630</v>
      </c>
      <c r="E36" s="128">
        <v>5</v>
      </c>
      <c r="F36" s="75" t="s">
        <v>11</v>
      </c>
      <c r="G36" s="341" t="s">
        <v>294</v>
      </c>
      <c r="H36" s="341">
        <v>9.0909090909090912E-2</v>
      </c>
      <c r="I36" s="341" t="s">
        <v>294</v>
      </c>
      <c r="J36" s="153"/>
      <c r="K36" s="90"/>
      <c r="L36" s="82" t="s">
        <v>480</v>
      </c>
      <c r="M36" s="86">
        <v>5</v>
      </c>
      <c r="N36" s="31" t="s">
        <v>11</v>
      </c>
      <c r="O36" s="153"/>
      <c r="P36" s="153"/>
      <c r="Q36" s="153"/>
      <c r="R36" s="45"/>
      <c r="S36" s="338"/>
      <c r="T36" s="338">
        <v>0.09</v>
      </c>
      <c r="U36" s="338"/>
    </row>
    <row r="37" spans="1:21" s="152" customFormat="1" hidden="1">
      <c r="A37" s="25"/>
      <c r="B37" s="37"/>
      <c r="C37" s="92"/>
      <c r="D37" s="100" t="s">
        <v>631</v>
      </c>
      <c r="E37" s="128">
        <v>3</v>
      </c>
      <c r="F37" s="75" t="s">
        <v>11</v>
      </c>
      <c r="G37" s="341" t="s">
        <v>294</v>
      </c>
      <c r="H37" s="341" t="s">
        <v>294</v>
      </c>
      <c r="I37" s="341">
        <v>0.03</v>
      </c>
      <c r="J37" s="153"/>
      <c r="K37" s="90"/>
      <c r="L37" s="82" t="s">
        <v>485</v>
      </c>
      <c r="M37" s="86">
        <v>3</v>
      </c>
      <c r="N37" s="31" t="s">
        <v>11</v>
      </c>
      <c r="O37" s="153"/>
      <c r="P37" s="153"/>
      <c r="Q37" s="153"/>
      <c r="R37" s="45"/>
      <c r="S37" s="338"/>
      <c r="T37" s="338"/>
      <c r="U37" s="338">
        <v>0.03</v>
      </c>
    </row>
    <row r="38" spans="1:21" s="152" customFormat="1" hidden="1">
      <c r="A38" s="25"/>
      <c r="B38" s="37"/>
      <c r="C38" s="92"/>
      <c r="D38" s="100" t="s">
        <v>632</v>
      </c>
      <c r="E38" s="128">
        <v>5</v>
      </c>
      <c r="F38" s="129" t="s">
        <v>11</v>
      </c>
      <c r="G38" s="341" t="s">
        <v>294</v>
      </c>
      <c r="H38" s="341" t="s">
        <v>294</v>
      </c>
      <c r="I38" s="341">
        <v>0.05</v>
      </c>
      <c r="J38" s="153"/>
      <c r="K38" s="90"/>
      <c r="L38" s="82"/>
      <c r="M38" s="86"/>
      <c r="N38" s="91"/>
      <c r="O38" s="153"/>
      <c r="P38" s="153"/>
      <c r="Q38" s="153"/>
      <c r="R38" s="45"/>
      <c r="S38" s="338"/>
      <c r="T38" s="338"/>
      <c r="U38" s="338"/>
    </row>
    <row r="39" spans="1:21" s="152" customFormat="1" ht="17.05" hidden="1" thickBot="1">
      <c r="A39" s="38"/>
      <c r="B39" s="39"/>
      <c r="C39" s="53" t="s">
        <v>14</v>
      </c>
      <c r="D39" s="56" t="s">
        <v>14</v>
      </c>
      <c r="E39" s="141">
        <v>1</v>
      </c>
      <c r="F39" s="140" t="s">
        <v>15</v>
      </c>
      <c r="G39" s="341"/>
      <c r="H39" s="341"/>
      <c r="I39" s="341"/>
      <c r="J39" s="153"/>
      <c r="K39" s="41" t="s">
        <v>14</v>
      </c>
      <c r="L39" s="35" t="s">
        <v>14</v>
      </c>
      <c r="M39" s="42">
        <v>1</v>
      </c>
      <c r="N39" s="36" t="s">
        <v>15</v>
      </c>
      <c r="O39" s="153"/>
      <c r="P39" s="153"/>
      <c r="Q39" s="153"/>
      <c r="R39" s="45"/>
      <c r="S39" s="339">
        <f>SUM(S19:S37)</f>
        <v>4.2529999999999992</v>
      </c>
      <c r="T39" s="339">
        <f t="shared" ref="T39:U39" si="1">SUM(T19:T37)</f>
        <v>1.2523376623376625</v>
      </c>
      <c r="U39" s="339">
        <f t="shared" si="1"/>
        <v>2.1799999999999997</v>
      </c>
    </row>
    <row r="40" spans="1:21" s="155" customFormat="1" ht="7.55" hidden="1" customHeight="1">
      <c r="A40" s="43"/>
      <c r="B40" s="24"/>
      <c r="C40" s="23"/>
      <c r="D40" s="23"/>
      <c r="E40" s="24"/>
      <c r="F40" s="24"/>
      <c r="G40" s="341"/>
      <c r="H40" s="341"/>
      <c r="I40" s="341"/>
      <c r="J40" s="44"/>
      <c r="K40" s="23"/>
      <c r="L40" s="23"/>
      <c r="M40" s="24"/>
      <c r="N40" s="24"/>
      <c r="O40" s="44"/>
      <c r="P40" s="44"/>
      <c r="Q40" s="44"/>
      <c r="R40" s="55"/>
      <c r="S40" s="87"/>
      <c r="T40" s="87"/>
      <c r="U40" s="87"/>
    </row>
    <row r="41" spans="1:21" s="152" customFormat="1" hidden="1">
      <c r="A41" s="15">
        <v>44113</v>
      </c>
      <c r="B41" s="16" t="s">
        <v>28</v>
      </c>
      <c r="C41" s="17"/>
      <c r="D41" s="139"/>
      <c r="E41" s="147"/>
      <c r="F41" s="148"/>
      <c r="G41" s="341"/>
      <c r="H41" s="341"/>
      <c r="I41" s="341"/>
      <c r="J41" s="153"/>
      <c r="K41" s="19"/>
      <c r="L41" s="20"/>
      <c r="M41" s="21"/>
      <c r="N41" s="22"/>
      <c r="O41" s="153"/>
      <c r="P41" s="153"/>
      <c r="Q41" s="153"/>
      <c r="R41" s="45"/>
      <c r="S41" s="338"/>
      <c r="T41" s="338"/>
      <c r="U41" s="338"/>
    </row>
    <row r="42" spans="1:21" s="152" customFormat="1" hidden="1">
      <c r="A42" s="25"/>
      <c r="B42" s="37"/>
      <c r="C42" s="27"/>
      <c r="D42" s="154"/>
      <c r="E42" s="74"/>
      <c r="F42" s="75"/>
      <c r="G42" s="341"/>
      <c r="H42" s="341"/>
      <c r="I42" s="341"/>
      <c r="J42" s="153"/>
      <c r="K42" s="28"/>
      <c r="L42" s="29"/>
      <c r="M42" s="30"/>
      <c r="N42" s="31"/>
      <c r="O42" s="153"/>
      <c r="P42" s="153"/>
      <c r="Q42" s="153"/>
      <c r="R42" s="45"/>
      <c r="S42" s="338"/>
      <c r="T42" s="338"/>
      <c r="U42" s="338"/>
    </row>
    <row r="43" spans="1:21" s="152" customFormat="1" hidden="1">
      <c r="A43" s="25"/>
      <c r="B43" s="37"/>
      <c r="C43" s="32"/>
      <c r="D43" s="154"/>
      <c r="E43" s="74"/>
      <c r="F43" s="75"/>
      <c r="G43" s="341"/>
      <c r="H43" s="341"/>
      <c r="I43" s="341"/>
      <c r="J43" s="153"/>
      <c r="K43" s="33"/>
      <c r="L43" s="29"/>
      <c r="M43" s="30"/>
      <c r="N43" s="31"/>
      <c r="O43" s="153"/>
      <c r="P43" s="153"/>
      <c r="Q43" s="153"/>
      <c r="R43" s="45"/>
      <c r="S43" s="338"/>
      <c r="T43" s="338"/>
      <c r="U43" s="338"/>
    </row>
    <row r="44" spans="1:21" s="152" customFormat="1" hidden="1">
      <c r="A44" s="25"/>
      <c r="B44" s="37"/>
      <c r="C44" s="27"/>
      <c r="D44" s="154"/>
      <c r="E44" s="74"/>
      <c r="F44" s="75"/>
      <c r="G44" s="341"/>
      <c r="H44" s="341"/>
      <c r="I44" s="341"/>
      <c r="J44" s="153"/>
      <c r="K44" s="28"/>
      <c r="L44" s="29"/>
      <c r="M44" s="30"/>
      <c r="N44" s="31"/>
      <c r="O44" s="153"/>
      <c r="P44" s="153"/>
      <c r="Q44" s="153"/>
      <c r="R44" s="45"/>
      <c r="S44" s="338"/>
      <c r="T44" s="338"/>
      <c r="U44" s="338"/>
    </row>
    <row r="45" spans="1:21" s="152" customFormat="1" hidden="1">
      <c r="A45" s="25"/>
      <c r="B45" s="37"/>
      <c r="C45" s="27"/>
      <c r="D45" s="154"/>
      <c r="E45" s="74"/>
      <c r="F45" s="75"/>
      <c r="G45" s="341"/>
      <c r="H45" s="341"/>
      <c r="I45" s="341"/>
      <c r="J45" s="153"/>
      <c r="K45" s="28"/>
      <c r="L45" s="29"/>
      <c r="M45" s="30"/>
      <c r="N45" s="31"/>
      <c r="O45" s="153"/>
      <c r="P45" s="153"/>
      <c r="Q45" s="153"/>
      <c r="R45" s="45"/>
      <c r="S45" s="338"/>
      <c r="T45" s="338"/>
      <c r="U45" s="338"/>
    </row>
    <row r="46" spans="1:21" s="152" customFormat="1" hidden="1">
      <c r="A46" s="25"/>
      <c r="B46" s="37"/>
      <c r="C46" s="27"/>
      <c r="D46" s="154"/>
      <c r="E46" s="74"/>
      <c r="F46" s="75"/>
      <c r="G46" s="341"/>
      <c r="H46" s="341"/>
      <c r="I46" s="341"/>
      <c r="J46" s="153"/>
      <c r="K46" s="28"/>
      <c r="L46" s="29"/>
      <c r="M46" s="30"/>
      <c r="N46" s="31"/>
      <c r="O46" s="153"/>
      <c r="P46" s="153"/>
      <c r="Q46" s="153"/>
      <c r="R46" s="45"/>
      <c r="S46" s="338"/>
      <c r="T46" s="338"/>
      <c r="U46" s="338"/>
    </row>
    <row r="47" spans="1:21" s="152" customFormat="1" hidden="1">
      <c r="A47" s="25"/>
      <c r="B47" s="37"/>
      <c r="C47" s="27"/>
      <c r="D47" s="154"/>
      <c r="E47" s="74"/>
      <c r="F47" s="75"/>
      <c r="G47" s="341"/>
      <c r="H47" s="341"/>
      <c r="I47" s="341"/>
      <c r="J47" s="153"/>
      <c r="K47" s="28"/>
      <c r="L47" s="29"/>
      <c r="M47" s="30"/>
      <c r="N47" s="31"/>
      <c r="O47" s="153"/>
      <c r="P47" s="153"/>
      <c r="Q47" s="153"/>
      <c r="R47" s="45"/>
      <c r="S47" s="338"/>
      <c r="T47" s="338"/>
      <c r="U47" s="338"/>
    </row>
    <row r="48" spans="1:21" s="152" customFormat="1" hidden="1">
      <c r="A48" s="25"/>
      <c r="B48" s="37"/>
      <c r="C48" s="27"/>
      <c r="D48" s="154"/>
      <c r="E48" s="74"/>
      <c r="F48" s="75"/>
      <c r="G48" s="341"/>
      <c r="H48" s="341"/>
      <c r="I48" s="341"/>
      <c r="J48" s="153"/>
      <c r="K48" s="28"/>
      <c r="L48" s="29"/>
      <c r="M48" s="30"/>
      <c r="N48" s="31"/>
      <c r="O48" s="153"/>
      <c r="P48" s="153"/>
      <c r="Q48" s="153"/>
      <c r="R48" s="45"/>
      <c r="S48" s="338"/>
      <c r="T48" s="338"/>
      <c r="U48" s="338"/>
    </row>
    <row r="49" spans="1:21" s="152" customFormat="1" hidden="1">
      <c r="A49" s="25"/>
      <c r="B49" s="37"/>
      <c r="C49" s="27"/>
      <c r="D49" s="154"/>
      <c r="E49" s="74"/>
      <c r="F49" s="75"/>
      <c r="G49" s="341"/>
      <c r="H49" s="341"/>
      <c r="I49" s="341"/>
      <c r="J49" s="153"/>
      <c r="K49" s="28"/>
      <c r="L49" s="29"/>
      <c r="M49" s="30"/>
      <c r="N49" s="31"/>
      <c r="O49" s="153"/>
      <c r="P49" s="153"/>
      <c r="Q49" s="153"/>
      <c r="R49" s="45"/>
      <c r="S49" s="338"/>
      <c r="T49" s="338"/>
      <c r="U49" s="338"/>
    </row>
    <row r="50" spans="1:21" s="152" customFormat="1" hidden="1">
      <c r="A50" s="25"/>
      <c r="B50" s="37"/>
      <c r="C50" s="27"/>
      <c r="D50" s="154"/>
      <c r="E50" s="74"/>
      <c r="F50" s="75"/>
      <c r="G50" s="341"/>
      <c r="H50" s="341"/>
      <c r="I50" s="341"/>
      <c r="J50" s="153"/>
      <c r="K50" s="28"/>
      <c r="L50" s="29"/>
      <c r="M50" s="30"/>
      <c r="N50" s="31"/>
      <c r="O50" s="153"/>
      <c r="P50" s="153"/>
      <c r="Q50" s="153"/>
      <c r="R50" s="45"/>
      <c r="S50" s="338"/>
      <c r="T50" s="338"/>
      <c r="U50" s="338"/>
    </row>
    <row r="51" spans="1:21" s="152" customFormat="1" hidden="1">
      <c r="A51" s="25"/>
      <c r="B51" s="37"/>
      <c r="C51" s="27"/>
      <c r="D51" s="154"/>
      <c r="E51" s="74"/>
      <c r="F51" s="75"/>
      <c r="G51" s="341"/>
      <c r="H51" s="341"/>
      <c r="I51" s="341"/>
      <c r="J51" s="153"/>
      <c r="K51" s="28"/>
      <c r="L51" s="29"/>
      <c r="M51" s="30"/>
      <c r="N51" s="31"/>
      <c r="O51" s="153"/>
      <c r="P51" s="153"/>
      <c r="Q51" s="153"/>
      <c r="R51" s="45"/>
      <c r="S51" s="338"/>
      <c r="T51" s="338"/>
      <c r="U51" s="338"/>
    </row>
    <row r="52" spans="1:21" s="152" customFormat="1" hidden="1">
      <c r="A52" s="25"/>
      <c r="B52" s="37"/>
      <c r="C52" s="32"/>
      <c r="D52" s="154"/>
      <c r="E52" s="74"/>
      <c r="F52" s="75"/>
      <c r="G52" s="341"/>
      <c r="H52" s="341"/>
      <c r="I52" s="341"/>
      <c r="J52" s="153"/>
      <c r="K52" s="33"/>
      <c r="L52" s="29"/>
      <c r="M52" s="30"/>
      <c r="N52" s="31"/>
      <c r="O52" s="17"/>
      <c r="P52" s="20"/>
      <c r="Q52" s="20"/>
      <c r="R52" s="22"/>
      <c r="S52" s="338"/>
      <c r="T52" s="338"/>
      <c r="U52" s="338"/>
    </row>
    <row r="53" spans="1:21" s="152" customFormat="1" hidden="1">
      <c r="A53" s="25"/>
      <c r="B53" s="37"/>
      <c r="C53" s="27"/>
      <c r="D53" s="154"/>
      <c r="E53" s="74"/>
      <c r="F53" s="75"/>
      <c r="G53" s="341"/>
      <c r="H53" s="341"/>
      <c r="I53" s="341"/>
      <c r="J53" s="153"/>
      <c r="K53" s="28"/>
      <c r="L53" s="29"/>
      <c r="M53" s="30"/>
      <c r="N53" s="31"/>
      <c r="O53" s="63"/>
      <c r="P53" s="29"/>
      <c r="Q53" s="29"/>
      <c r="R53" s="31"/>
      <c r="S53" s="338"/>
      <c r="T53" s="338"/>
      <c r="U53" s="338"/>
    </row>
    <row r="54" spans="1:21" s="152" customFormat="1" hidden="1">
      <c r="A54" s="25"/>
      <c r="B54" s="37"/>
      <c r="C54" s="27"/>
      <c r="D54" s="154"/>
      <c r="E54" s="74"/>
      <c r="F54" s="75"/>
      <c r="G54" s="341"/>
      <c r="H54" s="341"/>
      <c r="I54" s="341"/>
      <c r="J54" s="153"/>
      <c r="K54" s="28"/>
      <c r="L54" s="29"/>
      <c r="M54" s="30"/>
      <c r="N54" s="31"/>
      <c r="O54" s="63"/>
      <c r="P54" s="29"/>
      <c r="Q54" s="29"/>
      <c r="R54" s="31"/>
      <c r="S54" s="338"/>
      <c r="T54" s="338"/>
      <c r="U54" s="338"/>
    </row>
    <row r="55" spans="1:21" s="152" customFormat="1" ht="17.05" hidden="1" thickBot="1">
      <c r="A55" s="25"/>
      <c r="B55" s="37"/>
      <c r="C55" s="27"/>
      <c r="D55" s="154"/>
      <c r="E55" s="74"/>
      <c r="F55" s="75"/>
      <c r="G55" s="341"/>
      <c r="H55" s="341"/>
      <c r="I55" s="341"/>
      <c r="J55" s="153"/>
      <c r="K55" s="28"/>
      <c r="L55" s="29"/>
      <c r="M55" s="30"/>
      <c r="N55" s="31"/>
      <c r="O55" s="64"/>
      <c r="P55" s="35"/>
      <c r="Q55" s="35"/>
      <c r="R55" s="36"/>
      <c r="S55" s="340"/>
      <c r="T55" s="340"/>
      <c r="U55" s="340"/>
    </row>
    <row r="56" spans="1:21" s="152" customFormat="1" hidden="1">
      <c r="A56" s="25"/>
      <c r="B56" s="37"/>
      <c r="C56" s="32"/>
      <c r="D56" s="154"/>
      <c r="E56" s="74"/>
      <c r="F56" s="75"/>
      <c r="G56" s="341"/>
      <c r="H56" s="341"/>
      <c r="I56" s="341"/>
      <c r="J56" s="153"/>
      <c r="K56" s="33"/>
      <c r="L56" s="29"/>
      <c r="M56" s="30"/>
      <c r="N56" s="31"/>
      <c r="O56" s="153"/>
      <c r="P56" s="153"/>
      <c r="Q56" s="153"/>
      <c r="R56" s="45"/>
      <c r="S56" s="338"/>
      <c r="T56" s="338"/>
      <c r="U56" s="338"/>
    </row>
    <row r="57" spans="1:21" s="152" customFormat="1" hidden="1">
      <c r="A57" s="25"/>
      <c r="B57" s="37"/>
      <c r="C57" s="27"/>
      <c r="D57" s="154"/>
      <c r="E57" s="74"/>
      <c r="F57" s="75"/>
      <c r="G57" s="341"/>
      <c r="H57" s="341"/>
      <c r="I57" s="341"/>
      <c r="J57" s="153"/>
      <c r="K57" s="28"/>
      <c r="L57" s="29"/>
      <c r="M57" s="30"/>
      <c r="N57" s="31"/>
      <c r="O57" s="153"/>
      <c r="P57" s="153"/>
      <c r="Q57" s="153"/>
      <c r="R57" s="45"/>
      <c r="S57" s="338"/>
      <c r="T57" s="338"/>
      <c r="U57" s="338"/>
    </row>
    <row r="58" spans="1:21" s="152" customFormat="1" hidden="1">
      <c r="A58" s="25"/>
      <c r="B58" s="37"/>
      <c r="C58" s="32"/>
      <c r="D58" s="154"/>
      <c r="E58" s="74"/>
      <c r="F58" s="75"/>
      <c r="G58" s="341"/>
      <c r="H58" s="341"/>
      <c r="I58" s="341"/>
      <c r="J58" s="153"/>
      <c r="K58" s="33"/>
      <c r="L58" s="29"/>
      <c r="M58" s="30"/>
      <c r="N58" s="31"/>
      <c r="O58" s="153"/>
      <c r="P58" s="153"/>
      <c r="Q58" s="153"/>
      <c r="R58" s="45"/>
      <c r="S58" s="338"/>
      <c r="T58" s="338"/>
      <c r="U58" s="338"/>
    </row>
    <row r="59" spans="1:21" s="152" customFormat="1" hidden="1">
      <c r="A59" s="25"/>
      <c r="B59" s="37"/>
      <c r="C59" s="27"/>
      <c r="D59" s="154"/>
      <c r="E59" s="74"/>
      <c r="F59" s="75"/>
      <c r="G59" s="341"/>
      <c r="H59" s="341"/>
      <c r="I59" s="341"/>
      <c r="J59" s="153"/>
      <c r="K59" s="28"/>
      <c r="L59" s="29"/>
      <c r="M59" s="30"/>
      <c r="N59" s="31"/>
      <c r="O59" s="153"/>
      <c r="P59" s="153"/>
      <c r="Q59" s="153"/>
      <c r="R59" s="45"/>
      <c r="S59" s="338"/>
      <c r="T59" s="338"/>
      <c r="U59" s="338"/>
    </row>
    <row r="60" spans="1:21" s="152" customFormat="1" hidden="1">
      <c r="A60" s="25"/>
      <c r="B60" s="37"/>
      <c r="C60" s="27"/>
      <c r="D60" s="154"/>
      <c r="E60" s="74"/>
      <c r="F60" s="75"/>
      <c r="G60" s="341"/>
      <c r="H60" s="341"/>
      <c r="I60" s="341"/>
      <c r="J60" s="153"/>
      <c r="K60" s="28"/>
      <c r="L60" s="29"/>
      <c r="M60" s="30"/>
      <c r="N60" s="31"/>
      <c r="O60" s="153"/>
      <c r="P60" s="153"/>
      <c r="Q60" s="153"/>
      <c r="R60" s="45"/>
      <c r="S60" s="338"/>
      <c r="T60" s="338"/>
      <c r="U60" s="338"/>
    </row>
    <row r="61" spans="1:21" s="152" customFormat="1" hidden="1">
      <c r="A61" s="25"/>
      <c r="B61" s="37"/>
      <c r="C61" s="27"/>
      <c r="D61" s="154"/>
      <c r="E61" s="74"/>
      <c r="F61" s="75"/>
      <c r="G61" s="341"/>
      <c r="H61" s="341"/>
      <c r="I61" s="341"/>
      <c r="J61" s="153"/>
      <c r="K61" s="28"/>
      <c r="L61" s="29"/>
      <c r="M61" s="30"/>
      <c r="N61" s="31"/>
      <c r="O61" s="153"/>
      <c r="P61" s="153"/>
      <c r="Q61" s="153"/>
      <c r="R61" s="45"/>
      <c r="S61" s="338"/>
      <c r="T61" s="338"/>
      <c r="U61" s="338"/>
    </row>
    <row r="62" spans="1:21" s="152" customFormat="1" ht="17.05" hidden="1" thickBot="1">
      <c r="A62" s="38"/>
      <c r="B62" s="39"/>
      <c r="C62" s="40"/>
      <c r="D62" s="56"/>
      <c r="E62" s="141"/>
      <c r="F62" s="140"/>
      <c r="G62" s="341"/>
      <c r="H62" s="341"/>
      <c r="I62" s="341"/>
      <c r="J62" s="153"/>
      <c r="K62" s="41"/>
      <c r="L62" s="35"/>
      <c r="M62" s="42"/>
      <c r="N62" s="36"/>
      <c r="O62" s="153"/>
      <c r="P62" s="153"/>
      <c r="Q62" s="153"/>
      <c r="R62" s="45"/>
      <c r="S62" s="339"/>
      <c r="T62" s="339"/>
      <c r="U62" s="339"/>
    </row>
    <row r="63" spans="1:21" s="155" customFormat="1" ht="8.1999999999999993" hidden="1" customHeight="1" thickBot="1">
      <c r="A63" s="65"/>
      <c r="B63" s="55"/>
      <c r="C63" s="44"/>
      <c r="D63" s="44"/>
      <c r="E63" s="55"/>
      <c r="F63" s="55"/>
      <c r="G63" s="350"/>
      <c r="H63" s="350"/>
      <c r="I63" s="350"/>
      <c r="J63" s="44"/>
      <c r="K63" s="44"/>
      <c r="L63" s="44"/>
      <c r="M63" s="55"/>
      <c r="N63" s="55"/>
      <c r="O63" s="44"/>
      <c r="P63" s="44"/>
      <c r="Q63" s="44"/>
      <c r="R63" s="55"/>
      <c r="S63" s="87"/>
      <c r="T63" s="87"/>
      <c r="U63" s="87"/>
    </row>
    <row r="64" spans="1:21" s="152" customFormat="1" hidden="1">
      <c r="A64" s="15">
        <v>43881</v>
      </c>
      <c r="B64" s="46" t="s">
        <v>373</v>
      </c>
      <c r="C64" s="47" t="s">
        <v>197</v>
      </c>
      <c r="D64" s="139" t="s">
        <v>10</v>
      </c>
      <c r="E64" s="147">
        <v>65</v>
      </c>
      <c r="F64" s="148" t="s">
        <v>11</v>
      </c>
      <c r="G64" s="341">
        <v>3.25</v>
      </c>
      <c r="H64" s="341" t="s">
        <v>294</v>
      </c>
      <c r="I64" s="341" t="s">
        <v>294</v>
      </c>
      <c r="J64" s="153"/>
      <c r="K64" s="19"/>
      <c r="L64" s="20"/>
      <c r="M64" s="21"/>
      <c r="N64" s="22"/>
      <c r="O64" s="153"/>
      <c r="P64" s="153"/>
      <c r="Q64" s="153"/>
      <c r="R64" s="45"/>
      <c r="S64" s="338"/>
      <c r="T64" s="338"/>
      <c r="U64" s="338"/>
    </row>
    <row r="65" spans="1:21" s="152" customFormat="1" ht="32.75" hidden="1">
      <c r="A65" s="25" t="s">
        <v>614</v>
      </c>
      <c r="B65" s="48"/>
      <c r="C65" s="154"/>
      <c r="D65" s="154" t="s">
        <v>364</v>
      </c>
      <c r="E65" s="74">
        <v>15</v>
      </c>
      <c r="F65" s="75" t="s">
        <v>11</v>
      </c>
      <c r="G65" s="341">
        <v>0.75</v>
      </c>
      <c r="H65" s="341" t="s">
        <v>294</v>
      </c>
      <c r="I65" s="341" t="s">
        <v>294</v>
      </c>
      <c r="J65" s="153"/>
      <c r="K65" s="28"/>
      <c r="L65" s="29"/>
      <c r="M65" s="30"/>
      <c r="N65" s="31"/>
      <c r="O65" s="153"/>
      <c r="P65" s="153"/>
      <c r="Q65" s="153"/>
      <c r="R65" s="45"/>
      <c r="S65" s="338"/>
      <c r="T65" s="338"/>
      <c r="U65" s="338"/>
    </row>
    <row r="66" spans="1:21" s="152" customFormat="1" hidden="1">
      <c r="A66" s="25"/>
      <c r="B66" s="48"/>
      <c r="C66" s="50" t="s">
        <v>328</v>
      </c>
      <c r="D66" s="154" t="s">
        <v>633</v>
      </c>
      <c r="E66" s="74">
        <v>70</v>
      </c>
      <c r="F66" s="75" t="s">
        <v>11</v>
      </c>
      <c r="G66" s="341" t="s">
        <v>294</v>
      </c>
      <c r="H66" s="341">
        <v>2</v>
      </c>
      <c r="I66" s="341" t="s">
        <v>294</v>
      </c>
      <c r="J66" s="153"/>
      <c r="K66" s="33"/>
      <c r="L66" s="29"/>
      <c r="M66" s="30"/>
      <c r="N66" s="31"/>
      <c r="O66" s="153"/>
      <c r="P66" s="153"/>
      <c r="Q66" s="153"/>
      <c r="R66" s="45"/>
      <c r="S66" s="338"/>
      <c r="T66" s="338"/>
      <c r="U66" s="338"/>
    </row>
    <row r="67" spans="1:21" s="152" customFormat="1" hidden="1">
      <c r="A67" s="25"/>
      <c r="B67" s="48"/>
      <c r="C67" s="154"/>
      <c r="D67" s="154" t="s">
        <v>634</v>
      </c>
      <c r="E67" s="74">
        <v>20</v>
      </c>
      <c r="F67" s="75" t="s">
        <v>11</v>
      </c>
      <c r="G67" s="341" t="s">
        <v>294</v>
      </c>
      <c r="H67" s="341" t="s">
        <v>294</v>
      </c>
      <c r="I67" s="341">
        <v>0.2</v>
      </c>
      <c r="J67" s="153"/>
      <c r="K67" s="28"/>
      <c r="L67" s="29"/>
      <c r="M67" s="30"/>
      <c r="N67" s="31"/>
      <c r="O67" s="153"/>
      <c r="P67" s="153"/>
      <c r="Q67" s="153"/>
      <c r="R67" s="45"/>
      <c r="S67" s="338"/>
      <c r="T67" s="338"/>
      <c r="U67" s="338"/>
    </row>
    <row r="68" spans="1:21" s="152" customFormat="1" hidden="1">
      <c r="A68" s="25"/>
      <c r="B68" s="48"/>
      <c r="C68" s="154"/>
      <c r="D68" s="154" t="s">
        <v>635</v>
      </c>
      <c r="E68" s="74">
        <v>20</v>
      </c>
      <c r="F68" s="75" t="s">
        <v>11</v>
      </c>
      <c r="G68" s="341" t="s">
        <v>294</v>
      </c>
      <c r="H68" s="341" t="s">
        <v>294</v>
      </c>
      <c r="I68" s="341">
        <v>0.2</v>
      </c>
      <c r="J68" s="153"/>
      <c r="K68" s="28"/>
      <c r="L68" s="29"/>
      <c r="M68" s="30"/>
      <c r="N68" s="31"/>
      <c r="O68" s="153"/>
      <c r="P68" s="153"/>
      <c r="Q68" s="153"/>
      <c r="R68" s="45"/>
      <c r="S68" s="338"/>
      <c r="T68" s="338"/>
      <c r="U68" s="338"/>
    </row>
    <row r="69" spans="1:21" s="152" customFormat="1" ht="17.05" hidden="1" thickBot="1">
      <c r="A69" s="25"/>
      <c r="B69" s="48"/>
      <c r="C69" s="154"/>
      <c r="D69" s="154" t="s">
        <v>16</v>
      </c>
      <c r="E69" s="74"/>
      <c r="F69" s="75"/>
      <c r="G69" s="341" t="s">
        <v>294</v>
      </c>
      <c r="H69" s="341" t="s">
        <v>294</v>
      </c>
      <c r="I69" s="341"/>
      <c r="J69" s="153"/>
      <c r="K69" s="28"/>
      <c r="L69" s="29"/>
      <c r="M69" s="30"/>
      <c r="N69" s="31"/>
      <c r="O69" s="153"/>
      <c r="P69" s="153"/>
      <c r="Q69" s="153"/>
      <c r="R69" s="45"/>
      <c r="S69" s="338"/>
      <c r="T69" s="338"/>
      <c r="U69" s="338"/>
    </row>
    <row r="70" spans="1:21" s="152" customFormat="1" hidden="1">
      <c r="A70" s="25"/>
      <c r="B70" s="48"/>
      <c r="C70" s="50" t="s">
        <v>326</v>
      </c>
      <c r="D70" s="154" t="s">
        <v>636</v>
      </c>
      <c r="E70" s="74">
        <v>65</v>
      </c>
      <c r="F70" s="75" t="s">
        <v>11</v>
      </c>
      <c r="G70" s="341" t="s">
        <v>294</v>
      </c>
      <c r="H70" s="341" t="s">
        <v>294</v>
      </c>
      <c r="I70" s="341">
        <v>0.65</v>
      </c>
      <c r="J70" s="153"/>
      <c r="K70" s="33"/>
      <c r="L70" s="29"/>
      <c r="M70" s="30"/>
      <c r="N70" s="31"/>
      <c r="O70" s="19"/>
      <c r="P70" s="20"/>
      <c r="Q70" s="20"/>
      <c r="R70" s="22"/>
      <c r="S70" s="338"/>
      <c r="T70" s="338"/>
      <c r="U70" s="338"/>
    </row>
    <row r="71" spans="1:21" s="152" customFormat="1" hidden="1">
      <c r="A71" s="25"/>
      <c r="B71" s="48"/>
      <c r="C71" s="154"/>
      <c r="D71" s="154" t="s">
        <v>630</v>
      </c>
      <c r="E71" s="74">
        <v>5</v>
      </c>
      <c r="F71" s="75" t="s">
        <v>11</v>
      </c>
      <c r="G71" s="341" t="s">
        <v>294</v>
      </c>
      <c r="H71" s="341">
        <v>9.0909090909090912E-2</v>
      </c>
      <c r="I71" s="341" t="s">
        <v>294</v>
      </c>
      <c r="J71" s="153"/>
      <c r="K71" s="28"/>
      <c r="L71" s="29"/>
      <c r="M71" s="30"/>
      <c r="N71" s="31"/>
      <c r="O71" s="28"/>
      <c r="P71" s="29"/>
      <c r="Q71" s="29"/>
      <c r="R71" s="31"/>
      <c r="S71" s="338"/>
      <c r="T71" s="338"/>
      <c r="U71" s="338"/>
    </row>
    <row r="72" spans="1:21" s="152" customFormat="1" hidden="1">
      <c r="A72" s="25"/>
      <c r="B72" s="48"/>
      <c r="C72" s="154"/>
      <c r="D72" s="154" t="s">
        <v>637</v>
      </c>
      <c r="E72" s="74">
        <v>5</v>
      </c>
      <c r="F72" s="75" t="s">
        <v>11</v>
      </c>
      <c r="G72" s="341" t="s">
        <v>294</v>
      </c>
      <c r="H72" s="341" t="s">
        <v>294</v>
      </c>
      <c r="I72" s="341">
        <v>0.05</v>
      </c>
      <c r="J72" s="153"/>
      <c r="K72" s="28"/>
      <c r="L72" s="29"/>
      <c r="M72" s="30"/>
      <c r="N72" s="31"/>
      <c r="O72" s="28"/>
      <c r="P72" s="29"/>
      <c r="Q72" s="29"/>
      <c r="R72" s="31"/>
      <c r="S72" s="338"/>
      <c r="T72" s="338"/>
      <c r="U72" s="338"/>
    </row>
    <row r="73" spans="1:21" s="152" customFormat="1" hidden="1">
      <c r="A73" s="25"/>
      <c r="B73" s="48"/>
      <c r="C73" s="154"/>
      <c r="D73" s="154" t="s">
        <v>638</v>
      </c>
      <c r="E73" s="74">
        <v>2</v>
      </c>
      <c r="F73" s="75" t="s">
        <v>11</v>
      </c>
      <c r="G73" s="341" t="s">
        <v>294</v>
      </c>
      <c r="H73" s="341">
        <v>0.04</v>
      </c>
      <c r="I73" s="341" t="s">
        <v>294</v>
      </c>
      <c r="J73" s="153"/>
      <c r="K73" s="28"/>
      <c r="L73" s="29"/>
      <c r="M73" s="30"/>
      <c r="N73" s="31"/>
      <c r="O73" s="28"/>
      <c r="P73" s="29"/>
      <c r="Q73" s="29"/>
      <c r="R73" s="31"/>
      <c r="S73" s="338"/>
      <c r="T73" s="338"/>
      <c r="U73" s="338"/>
    </row>
    <row r="74" spans="1:21" s="152" customFormat="1" ht="17.05" hidden="1" thickBot="1">
      <c r="A74" s="25"/>
      <c r="B74" s="48"/>
      <c r="C74" s="154"/>
      <c r="D74" s="154" t="s">
        <v>639</v>
      </c>
      <c r="E74" s="74">
        <v>5</v>
      </c>
      <c r="F74" s="75" t="s">
        <v>619</v>
      </c>
      <c r="G74" s="341" t="s">
        <v>294</v>
      </c>
      <c r="H74" s="341">
        <v>0.14285714285714285</v>
      </c>
      <c r="I74" s="341" t="s">
        <v>294</v>
      </c>
      <c r="J74" s="153"/>
      <c r="K74" s="28"/>
      <c r="L74" s="29"/>
      <c r="M74" s="30"/>
      <c r="N74" s="31"/>
      <c r="O74" s="34"/>
      <c r="P74" s="35"/>
      <c r="Q74" s="35"/>
      <c r="R74" s="36"/>
      <c r="S74" s="338"/>
      <c r="T74" s="338"/>
      <c r="U74" s="338"/>
    </row>
    <row r="75" spans="1:21" s="152" customFormat="1" hidden="1">
      <c r="A75" s="25"/>
      <c r="B75" s="48"/>
      <c r="C75" s="50" t="s">
        <v>12</v>
      </c>
      <c r="D75" s="154" t="s">
        <v>12</v>
      </c>
      <c r="E75" s="74">
        <v>70</v>
      </c>
      <c r="F75" s="75" t="s">
        <v>11</v>
      </c>
      <c r="G75" s="341" t="s">
        <v>294</v>
      </c>
      <c r="H75" s="341" t="s">
        <v>294</v>
      </c>
      <c r="I75" s="341">
        <v>0.7</v>
      </c>
      <c r="J75" s="153"/>
      <c r="K75" s="33"/>
      <c r="L75" s="29"/>
      <c r="M75" s="30"/>
      <c r="N75" s="31"/>
      <c r="O75" s="153"/>
      <c r="P75" s="153"/>
      <c r="Q75" s="153"/>
      <c r="R75" s="45"/>
      <c r="S75" s="338"/>
      <c r="T75" s="338"/>
      <c r="U75" s="338"/>
    </row>
    <row r="76" spans="1:21" s="152" customFormat="1" hidden="1">
      <c r="A76" s="25"/>
      <c r="B76" s="48"/>
      <c r="C76" s="154"/>
      <c r="D76" s="154" t="s">
        <v>640</v>
      </c>
      <c r="E76" s="74">
        <v>1</v>
      </c>
      <c r="F76" s="75" t="s">
        <v>11</v>
      </c>
      <c r="G76" s="341" t="s">
        <v>294</v>
      </c>
      <c r="H76" s="341" t="s">
        <v>294</v>
      </c>
      <c r="I76" s="341"/>
      <c r="J76" s="153"/>
      <c r="K76" s="28"/>
      <c r="L76" s="29"/>
      <c r="M76" s="30"/>
      <c r="N76" s="31"/>
      <c r="O76" s="153"/>
      <c r="P76" s="153"/>
      <c r="Q76" s="153"/>
      <c r="R76" s="45"/>
      <c r="S76" s="338"/>
      <c r="T76" s="338"/>
      <c r="U76" s="338"/>
    </row>
    <row r="77" spans="1:21" s="152" customFormat="1" hidden="1">
      <c r="A77" s="25"/>
      <c r="B77" s="48"/>
      <c r="C77" s="50" t="s">
        <v>329</v>
      </c>
      <c r="D77" s="154" t="s">
        <v>641</v>
      </c>
      <c r="E77" s="74">
        <v>15</v>
      </c>
      <c r="F77" s="75" t="s">
        <v>11</v>
      </c>
      <c r="G77" s="341" t="s">
        <v>294</v>
      </c>
      <c r="H77" s="341" t="s">
        <v>294</v>
      </c>
      <c r="I77" s="341">
        <v>0.15</v>
      </c>
      <c r="J77" s="153"/>
      <c r="K77" s="33"/>
      <c r="L77" s="29"/>
      <c r="M77" s="30"/>
      <c r="N77" s="31"/>
      <c r="O77" s="153"/>
      <c r="P77" s="153"/>
      <c r="Q77" s="153"/>
      <c r="R77" s="45"/>
      <c r="S77" s="338"/>
      <c r="T77" s="338"/>
      <c r="U77" s="338"/>
    </row>
    <row r="78" spans="1:21" s="152" customFormat="1" hidden="1">
      <c r="A78" s="25"/>
      <c r="B78" s="48"/>
      <c r="C78" s="154"/>
      <c r="D78" s="154" t="s">
        <v>324</v>
      </c>
      <c r="E78" s="74">
        <v>10</v>
      </c>
      <c r="F78" s="75" t="s">
        <v>11</v>
      </c>
      <c r="G78" s="341" t="s">
        <v>294</v>
      </c>
      <c r="H78" s="341">
        <v>0.125</v>
      </c>
      <c r="I78" s="341" t="s">
        <v>294</v>
      </c>
      <c r="J78" s="153"/>
      <c r="K78" s="28"/>
      <c r="L78" s="29"/>
      <c r="M78" s="30"/>
      <c r="N78" s="31"/>
      <c r="O78" s="153"/>
      <c r="P78" s="153"/>
      <c r="Q78" s="153"/>
      <c r="R78" s="45"/>
      <c r="S78" s="338"/>
      <c r="T78" s="338"/>
      <c r="U78" s="338"/>
    </row>
    <row r="79" spans="1:21" s="152" customFormat="1" ht="17.05" hidden="1" thickBot="1">
      <c r="A79" s="38"/>
      <c r="B79" s="52"/>
      <c r="C79" s="56"/>
      <c r="D79" s="56" t="s">
        <v>642</v>
      </c>
      <c r="E79" s="141">
        <v>5</v>
      </c>
      <c r="F79" s="140" t="s">
        <v>11</v>
      </c>
      <c r="G79" s="341" t="s">
        <v>294</v>
      </c>
      <c r="H79" s="341" t="s">
        <v>294</v>
      </c>
      <c r="I79" s="341">
        <v>0.05</v>
      </c>
      <c r="J79" s="153"/>
      <c r="K79" s="34"/>
      <c r="L79" s="35"/>
      <c r="M79" s="42"/>
      <c r="N79" s="36"/>
      <c r="O79" s="153"/>
      <c r="P79" s="153"/>
      <c r="Q79" s="153"/>
      <c r="R79" s="45"/>
      <c r="S79" s="338"/>
      <c r="T79" s="338"/>
      <c r="U79" s="338"/>
    </row>
    <row r="80" spans="1:21" s="155" customFormat="1" ht="17.05" hidden="1" thickBot="1">
      <c r="A80" s="462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3"/>
      <c r="S80" s="463"/>
      <c r="T80" s="463"/>
      <c r="U80" s="463"/>
    </row>
    <row r="81" spans="1:21" s="152" customFormat="1">
      <c r="A81" s="15">
        <v>43883</v>
      </c>
      <c r="B81" s="66" t="s">
        <v>346</v>
      </c>
      <c r="C81" s="47" t="s">
        <v>215</v>
      </c>
      <c r="D81" s="139" t="s">
        <v>380</v>
      </c>
      <c r="E81" s="147">
        <v>40</v>
      </c>
      <c r="F81" s="148" t="s">
        <v>11</v>
      </c>
      <c r="G81" s="341">
        <v>2</v>
      </c>
      <c r="H81" s="341" t="s">
        <v>294</v>
      </c>
      <c r="I81" s="341" t="s">
        <v>294</v>
      </c>
      <c r="J81" s="153"/>
      <c r="K81" s="19" t="s">
        <v>215</v>
      </c>
      <c r="L81" s="20" t="s">
        <v>380</v>
      </c>
      <c r="M81" s="21">
        <v>40</v>
      </c>
      <c r="N81" s="22" t="s">
        <v>11</v>
      </c>
      <c r="O81" s="153"/>
      <c r="P81" s="153"/>
      <c r="Q81" s="153"/>
      <c r="R81" s="45"/>
      <c r="S81" s="338">
        <v>2</v>
      </c>
      <c r="T81" s="338" t="s">
        <v>294</v>
      </c>
      <c r="U81" s="338" t="s">
        <v>294</v>
      </c>
    </row>
    <row r="82" spans="1:21" s="152" customFormat="1">
      <c r="A82" s="25"/>
      <c r="B82" s="48"/>
      <c r="C82" s="154"/>
      <c r="D82" s="154" t="s">
        <v>643</v>
      </c>
      <c r="E82" s="74">
        <v>20</v>
      </c>
      <c r="F82" s="75" t="s">
        <v>11</v>
      </c>
      <c r="G82" s="341">
        <v>0.22222222222222221</v>
      </c>
      <c r="H82" s="341" t="s">
        <v>294</v>
      </c>
      <c r="I82" s="341" t="s">
        <v>294</v>
      </c>
      <c r="J82" s="153"/>
      <c r="K82" s="28"/>
      <c r="L82" s="29" t="s">
        <v>484</v>
      </c>
      <c r="M82" s="30">
        <v>20</v>
      </c>
      <c r="N82" s="31" t="s">
        <v>11</v>
      </c>
      <c r="O82" s="153"/>
      <c r="P82" s="153"/>
      <c r="Q82" s="153"/>
      <c r="R82" s="45"/>
      <c r="S82" s="338">
        <v>0.22222222222222221</v>
      </c>
      <c r="T82" s="338" t="s">
        <v>294</v>
      </c>
      <c r="U82" s="338" t="s">
        <v>294</v>
      </c>
    </row>
    <row r="83" spans="1:21" s="152" customFormat="1">
      <c r="A83" s="25"/>
      <c r="B83" s="48"/>
      <c r="C83" s="154"/>
      <c r="D83" s="154" t="s">
        <v>644</v>
      </c>
      <c r="E83" s="74">
        <v>20</v>
      </c>
      <c r="F83" s="75" t="s">
        <v>11</v>
      </c>
      <c r="G83" s="341" t="s">
        <v>294</v>
      </c>
      <c r="H83" s="341">
        <v>0.5714285714285714</v>
      </c>
      <c r="I83" s="341" t="s">
        <v>294</v>
      </c>
      <c r="J83" s="153"/>
      <c r="K83" s="28"/>
      <c r="L83" s="29" t="s">
        <v>381</v>
      </c>
      <c r="M83" s="30">
        <v>10</v>
      </c>
      <c r="N83" s="31" t="s">
        <v>11</v>
      </c>
      <c r="O83" s="153"/>
      <c r="P83" s="153"/>
      <c r="Q83" s="153"/>
      <c r="R83" s="45"/>
      <c r="S83" s="338" t="s">
        <v>294</v>
      </c>
      <c r="T83" s="338">
        <f>10/70</f>
        <v>0.14285714285714285</v>
      </c>
      <c r="U83" s="338" t="s">
        <v>294</v>
      </c>
    </row>
    <row r="84" spans="1:21" s="152" customFormat="1">
      <c r="A84" s="25"/>
      <c r="B84" s="48"/>
      <c r="C84" s="154"/>
      <c r="D84" s="154" t="s">
        <v>645</v>
      </c>
      <c r="E84" s="74">
        <v>10</v>
      </c>
      <c r="F84" s="75" t="s">
        <v>11</v>
      </c>
      <c r="G84" s="341">
        <v>0.11764705882352941</v>
      </c>
      <c r="H84" s="341" t="s">
        <v>294</v>
      </c>
      <c r="I84" s="341" t="s">
        <v>294</v>
      </c>
      <c r="J84" s="153"/>
      <c r="K84" s="28"/>
      <c r="L84" s="29" t="s">
        <v>490</v>
      </c>
      <c r="M84" s="30">
        <v>10</v>
      </c>
      <c r="N84" s="31" t="s">
        <v>11</v>
      </c>
      <c r="O84" s="153"/>
      <c r="P84" s="153"/>
      <c r="Q84" s="153"/>
      <c r="R84" s="45"/>
      <c r="S84" s="338">
        <v>0.11764705882352941</v>
      </c>
      <c r="T84" s="338" t="s">
        <v>294</v>
      </c>
      <c r="U84" s="338" t="s">
        <v>294</v>
      </c>
    </row>
    <row r="85" spans="1:21" s="152" customFormat="1">
      <c r="A85" s="25"/>
      <c r="B85" s="48"/>
      <c r="C85" s="154"/>
      <c r="D85" s="154" t="s">
        <v>632</v>
      </c>
      <c r="E85" s="74">
        <v>10</v>
      </c>
      <c r="F85" s="75" t="s">
        <v>11</v>
      </c>
      <c r="G85" s="341" t="s">
        <v>294</v>
      </c>
      <c r="H85" s="341" t="s">
        <v>294</v>
      </c>
      <c r="I85" s="341">
        <v>0.1</v>
      </c>
      <c r="J85" s="153"/>
      <c r="K85" s="28"/>
      <c r="L85" s="29" t="s">
        <v>513</v>
      </c>
      <c r="M85" s="30">
        <v>10</v>
      </c>
      <c r="N85" s="31" t="s">
        <v>11</v>
      </c>
      <c r="O85" s="153"/>
      <c r="P85" s="153"/>
      <c r="Q85" s="153"/>
      <c r="R85" s="45"/>
      <c r="S85" s="338" t="s">
        <v>294</v>
      </c>
      <c r="T85" s="338" t="s">
        <v>294</v>
      </c>
      <c r="U85" s="338">
        <v>0.1</v>
      </c>
    </row>
    <row r="86" spans="1:21" s="152" customFormat="1">
      <c r="A86" s="25"/>
      <c r="B86" s="48"/>
      <c r="C86" s="154"/>
      <c r="D86" s="154" t="s">
        <v>646</v>
      </c>
      <c r="E86" s="74">
        <v>10</v>
      </c>
      <c r="F86" s="75" t="s">
        <v>11</v>
      </c>
      <c r="G86" s="341" t="s">
        <v>294</v>
      </c>
      <c r="H86" s="341" t="s">
        <v>294</v>
      </c>
      <c r="I86" s="341">
        <v>0.1</v>
      </c>
      <c r="J86" s="153"/>
      <c r="K86" s="28"/>
      <c r="L86" s="29" t="s">
        <v>570</v>
      </c>
      <c r="M86" s="30">
        <v>10</v>
      </c>
      <c r="N86" s="31" t="s">
        <v>11</v>
      </c>
      <c r="O86" s="153"/>
      <c r="P86" s="153"/>
      <c r="Q86" s="153"/>
      <c r="R86" s="45"/>
      <c r="S86" s="338" t="s">
        <v>294</v>
      </c>
      <c r="T86" s="338" t="s">
        <v>294</v>
      </c>
      <c r="U86" s="338">
        <v>0.1</v>
      </c>
    </row>
    <row r="87" spans="1:21" s="152" customFormat="1">
      <c r="A87" s="25"/>
      <c r="B87" s="48"/>
      <c r="C87" s="154"/>
      <c r="D87" s="154" t="s">
        <v>631</v>
      </c>
      <c r="E87" s="74">
        <v>5</v>
      </c>
      <c r="F87" s="75" t="s">
        <v>11</v>
      </c>
      <c r="G87" s="341" t="s">
        <v>294</v>
      </c>
      <c r="H87" s="341" t="s">
        <v>294</v>
      </c>
      <c r="I87" s="341">
        <v>0.05</v>
      </c>
      <c r="J87" s="153"/>
      <c r="K87" s="28"/>
      <c r="L87" s="29" t="s">
        <v>486</v>
      </c>
      <c r="M87" s="30">
        <v>5</v>
      </c>
      <c r="N87" s="31" t="s">
        <v>11</v>
      </c>
      <c r="O87" s="153"/>
      <c r="P87" s="153"/>
      <c r="Q87" s="153"/>
      <c r="R87" s="45"/>
      <c r="S87" s="338" t="s">
        <v>294</v>
      </c>
      <c r="T87" s="338" t="s">
        <v>294</v>
      </c>
      <c r="U87" s="338">
        <v>0.05</v>
      </c>
    </row>
    <row r="88" spans="1:21" s="152" customFormat="1" ht="17.05" thickBot="1">
      <c r="A88" s="25"/>
      <c r="B88" s="48"/>
      <c r="C88" s="154"/>
      <c r="D88" s="154" t="s">
        <v>647</v>
      </c>
      <c r="E88" s="74">
        <v>2</v>
      </c>
      <c r="F88" s="75" t="s">
        <v>11</v>
      </c>
      <c r="G88" s="341" t="s">
        <v>294</v>
      </c>
      <c r="H88" s="341">
        <v>0.04</v>
      </c>
      <c r="I88" s="341" t="s">
        <v>294</v>
      </c>
      <c r="J88" s="153"/>
      <c r="K88" s="28"/>
      <c r="L88" s="29" t="s">
        <v>569</v>
      </c>
      <c r="M88" s="30">
        <v>2</v>
      </c>
      <c r="N88" s="31" t="s">
        <v>11</v>
      </c>
      <c r="O88" s="153"/>
      <c r="P88" s="153"/>
      <c r="Q88" s="153"/>
      <c r="R88" s="45"/>
      <c r="S88" s="338" t="s">
        <v>294</v>
      </c>
      <c r="T88" s="338">
        <v>0.04</v>
      </c>
      <c r="U88" s="338" t="s">
        <v>294</v>
      </c>
    </row>
    <row r="89" spans="1:21" s="152" customFormat="1">
      <c r="A89" s="25"/>
      <c r="B89" s="48"/>
      <c r="C89" s="50" t="s">
        <v>216</v>
      </c>
      <c r="D89" s="154" t="s">
        <v>648</v>
      </c>
      <c r="E89" s="74">
        <v>80</v>
      </c>
      <c r="F89" s="75" t="s">
        <v>11</v>
      </c>
      <c r="G89" s="341" t="s">
        <v>294</v>
      </c>
      <c r="H89" s="341">
        <v>2</v>
      </c>
      <c r="I89" s="341" t="s">
        <v>294</v>
      </c>
      <c r="J89" s="153"/>
      <c r="K89" s="33" t="s">
        <v>612</v>
      </c>
      <c r="L89" s="29" t="s">
        <v>491</v>
      </c>
      <c r="M89" s="30">
        <v>35</v>
      </c>
      <c r="N89" s="31" t="s">
        <v>11</v>
      </c>
      <c r="O89" s="19" t="s">
        <v>382</v>
      </c>
      <c r="P89" s="20" t="s">
        <v>383</v>
      </c>
      <c r="Q89" s="20">
        <v>50</v>
      </c>
      <c r="R89" s="22" t="s">
        <v>11</v>
      </c>
      <c r="S89" s="338"/>
      <c r="T89" s="338">
        <f>35/55+50/35</f>
        <v>2.0649350649350651</v>
      </c>
      <c r="U89" s="338"/>
    </row>
    <row r="90" spans="1:21" s="152" customFormat="1" ht="32.75">
      <c r="A90" s="25"/>
      <c r="B90" s="48"/>
      <c r="C90" s="154"/>
      <c r="D90" s="154" t="s">
        <v>632</v>
      </c>
      <c r="E90" s="74">
        <v>10</v>
      </c>
      <c r="F90" s="75" t="s">
        <v>11</v>
      </c>
      <c r="G90" s="341" t="s">
        <v>294</v>
      </c>
      <c r="H90" s="341" t="s">
        <v>294</v>
      </c>
      <c r="I90" s="341">
        <v>0.1</v>
      </c>
      <c r="J90" s="153"/>
      <c r="K90" s="28"/>
      <c r="L90" s="29" t="s">
        <v>384</v>
      </c>
      <c r="M90" s="30">
        <v>10</v>
      </c>
      <c r="N90" s="31" t="s">
        <v>11</v>
      </c>
      <c r="O90" s="28"/>
      <c r="P90" s="29" t="s">
        <v>493</v>
      </c>
      <c r="Q90" s="29">
        <v>10</v>
      </c>
      <c r="R90" s="31" t="s">
        <v>11</v>
      </c>
      <c r="S90" s="338">
        <v>0.11</v>
      </c>
      <c r="T90" s="338">
        <v>0.18</v>
      </c>
      <c r="U90" s="338"/>
    </row>
    <row r="91" spans="1:21" s="152" customFormat="1" ht="32.75">
      <c r="A91" s="25"/>
      <c r="B91" s="48"/>
      <c r="C91" s="154"/>
      <c r="D91" s="154" t="s">
        <v>649</v>
      </c>
      <c r="E91" s="74">
        <v>5</v>
      </c>
      <c r="F91" s="75" t="s">
        <v>11</v>
      </c>
      <c r="G91" s="341" t="s">
        <v>294</v>
      </c>
      <c r="H91" s="341">
        <v>0.14285714285714285</v>
      </c>
      <c r="I91" s="341" t="s">
        <v>294</v>
      </c>
      <c r="J91" s="153"/>
      <c r="K91" s="28"/>
      <c r="L91" s="29" t="s">
        <v>385</v>
      </c>
      <c r="M91" s="30">
        <v>10</v>
      </c>
      <c r="N91" s="31" t="s">
        <v>11</v>
      </c>
      <c r="O91" s="28"/>
      <c r="P91" s="29" t="s">
        <v>492</v>
      </c>
      <c r="Q91" s="29">
        <v>5</v>
      </c>
      <c r="R91" s="31" t="s">
        <v>11</v>
      </c>
      <c r="S91" s="338"/>
      <c r="T91" s="338">
        <v>0.18</v>
      </c>
      <c r="U91" s="338">
        <v>0.05</v>
      </c>
    </row>
    <row r="92" spans="1:21" s="152" customFormat="1" ht="17.05" thickBot="1">
      <c r="A92" s="25"/>
      <c r="B92" s="48"/>
      <c r="C92" s="154"/>
      <c r="D92" s="154" t="s">
        <v>17</v>
      </c>
      <c r="E92" s="74"/>
      <c r="F92" s="75" t="s">
        <v>11</v>
      </c>
      <c r="G92" s="341" t="s">
        <v>294</v>
      </c>
      <c r="H92" s="341" t="s">
        <v>294</v>
      </c>
      <c r="I92" s="341"/>
      <c r="J92" s="153"/>
      <c r="K92" s="28"/>
      <c r="L92" s="29"/>
      <c r="M92" s="30"/>
      <c r="N92" s="30" t="s">
        <v>11</v>
      </c>
      <c r="O92" s="64"/>
      <c r="P92" s="35" t="s">
        <v>524</v>
      </c>
      <c r="Q92" s="35">
        <v>10</v>
      </c>
      <c r="R92" s="36" t="s">
        <v>11</v>
      </c>
      <c r="S92" s="338"/>
      <c r="T92" s="338"/>
      <c r="U92" s="338">
        <v>0.1</v>
      </c>
    </row>
    <row r="93" spans="1:21" s="152" customFormat="1">
      <c r="A93" s="25"/>
      <c r="B93" s="48"/>
      <c r="C93" s="154"/>
      <c r="D93" s="154" t="s">
        <v>131</v>
      </c>
      <c r="E93" s="74"/>
      <c r="F93" s="75" t="s">
        <v>11</v>
      </c>
      <c r="G93" s="341" t="s">
        <v>294</v>
      </c>
      <c r="H93" s="341" t="s">
        <v>294</v>
      </c>
      <c r="I93" s="341"/>
      <c r="J93" s="153"/>
      <c r="K93" s="28"/>
      <c r="L93" s="29"/>
      <c r="M93" s="30"/>
      <c r="N93" s="30" t="s">
        <v>11</v>
      </c>
      <c r="O93" s="153"/>
      <c r="P93" s="153"/>
      <c r="Q93" s="153"/>
      <c r="R93" s="45"/>
      <c r="S93" s="338"/>
      <c r="T93" s="338"/>
      <c r="U93" s="338"/>
    </row>
    <row r="94" spans="1:21" s="152" customFormat="1">
      <c r="A94" s="25"/>
      <c r="B94" s="48"/>
      <c r="C94" s="50" t="s">
        <v>400</v>
      </c>
      <c r="D94" s="154" t="s">
        <v>650</v>
      </c>
      <c r="E94" s="74">
        <v>75</v>
      </c>
      <c r="F94" s="75" t="s">
        <v>619</v>
      </c>
      <c r="G94" s="341">
        <v>1.3636363636363635</v>
      </c>
      <c r="H94" s="341" t="s">
        <v>294</v>
      </c>
      <c r="I94" s="341" t="s">
        <v>294</v>
      </c>
      <c r="J94" s="153"/>
      <c r="K94" s="33" t="s">
        <v>399</v>
      </c>
      <c r="L94" s="29" t="s">
        <v>571</v>
      </c>
      <c r="M94" s="30">
        <v>75</v>
      </c>
      <c r="N94" s="31" t="s">
        <v>11</v>
      </c>
      <c r="O94" s="153"/>
      <c r="P94" s="153"/>
      <c r="Q94" s="153"/>
      <c r="R94" s="45"/>
      <c r="S94" s="338"/>
      <c r="T94" s="338"/>
      <c r="U94" s="338">
        <v>0.75</v>
      </c>
    </row>
    <row r="95" spans="1:21" s="152" customFormat="1">
      <c r="A95" s="25"/>
      <c r="B95" s="48"/>
      <c r="C95" s="50" t="s">
        <v>12</v>
      </c>
      <c r="D95" s="154" t="s">
        <v>12</v>
      </c>
      <c r="E95" s="74">
        <v>70</v>
      </c>
      <c r="F95" s="75" t="s">
        <v>11</v>
      </c>
      <c r="G95" s="341" t="s">
        <v>294</v>
      </c>
      <c r="H95" s="341" t="s">
        <v>294</v>
      </c>
      <c r="I95" s="341">
        <v>0.7</v>
      </c>
      <c r="J95" s="153"/>
      <c r="K95" s="33" t="s">
        <v>12</v>
      </c>
      <c r="L95" s="29" t="s">
        <v>12</v>
      </c>
      <c r="M95" s="30">
        <v>70</v>
      </c>
      <c r="N95" s="31" t="s">
        <v>11</v>
      </c>
      <c r="O95" s="153"/>
      <c r="P95" s="153"/>
      <c r="Q95" s="153"/>
      <c r="R95" s="45"/>
      <c r="S95" s="338"/>
      <c r="T95" s="338"/>
      <c r="U95" s="338">
        <v>0.7</v>
      </c>
    </row>
    <row r="96" spans="1:21" s="152" customFormat="1">
      <c r="A96" s="25"/>
      <c r="B96" s="48"/>
      <c r="C96" s="154"/>
      <c r="D96" s="154" t="s">
        <v>640</v>
      </c>
      <c r="E96" s="74">
        <v>1</v>
      </c>
      <c r="F96" s="75" t="s">
        <v>619</v>
      </c>
      <c r="G96" s="341" t="s">
        <v>294</v>
      </c>
      <c r="H96" s="341" t="s">
        <v>294</v>
      </c>
      <c r="I96" s="341"/>
      <c r="J96" s="153"/>
      <c r="K96" s="28"/>
      <c r="L96" s="29" t="s">
        <v>337</v>
      </c>
      <c r="M96" s="30">
        <v>1</v>
      </c>
      <c r="N96" s="31" t="s">
        <v>11</v>
      </c>
      <c r="O96" s="153"/>
      <c r="P96" s="153"/>
      <c r="Q96" s="153"/>
      <c r="R96" s="45"/>
      <c r="S96" s="338"/>
      <c r="T96" s="338"/>
      <c r="U96" s="338">
        <v>0.01</v>
      </c>
    </row>
    <row r="97" spans="1:21" s="152" customFormat="1">
      <c r="A97" s="25"/>
      <c r="B97" s="48"/>
      <c r="C97" s="50" t="s">
        <v>213</v>
      </c>
      <c r="D97" s="154" t="s">
        <v>214</v>
      </c>
      <c r="E97" s="74">
        <v>1</v>
      </c>
      <c r="F97" s="75" t="s">
        <v>11</v>
      </c>
      <c r="G97" s="341" t="s">
        <v>294</v>
      </c>
      <c r="H97" s="341" t="s">
        <v>294</v>
      </c>
      <c r="I97" s="341">
        <v>0.01</v>
      </c>
      <c r="J97" s="153"/>
      <c r="K97" s="33" t="s">
        <v>213</v>
      </c>
      <c r="L97" s="29" t="s">
        <v>214</v>
      </c>
      <c r="M97" s="30">
        <v>1</v>
      </c>
      <c r="N97" s="31" t="s">
        <v>11</v>
      </c>
      <c r="O97" s="153"/>
      <c r="P97" s="153"/>
      <c r="Q97" s="153"/>
      <c r="R97" s="45"/>
      <c r="S97" s="338"/>
      <c r="T97" s="338"/>
      <c r="U97" s="338">
        <v>0.01</v>
      </c>
    </row>
    <row r="98" spans="1:21" s="152" customFormat="1">
      <c r="A98" s="25"/>
      <c r="B98" s="48"/>
      <c r="C98" s="154"/>
      <c r="D98" s="154" t="s">
        <v>151</v>
      </c>
      <c r="E98" s="74">
        <v>3</v>
      </c>
      <c r="F98" s="75" t="s">
        <v>11</v>
      </c>
      <c r="G98" s="341">
        <v>0.15</v>
      </c>
      <c r="H98" s="341" t="s">
        <v>294</v>
      </c>
      <c r="I98" s="341" t="s">
        <v>294</v>
      </c>
      <c r="J98" s="153"/>
      <c r="K98" s="28"/>
      <c r="L98" s="29" t="s">
        <v>151</v>
      </c>
      <c r="M98" s="30">
        <v>3</v>
      </c>
      <c r="N98" s="31" t="s">
        <v>11</v>
      </c>
      <c r="O98" s="153"/>
      <c r="P98" s="153"/>
      <c r="Q98" s="153"/>
      <c r="R98" s="45"/>
      <c r="S98" s="338">
        <v>0.15</v>
      </c>
      <c r="T98" s="338"/>
      <c r="U98" s="338"/>
    </row>
    <row r="99" spans="1:21" s="152" customFormat="1">
      <c r="A99" s="25"/>
      <c r="B99" s="48"/>
      <c r="C99" s="154"/>
      <c r="D99" s="154" t="s">
        <v>23</v>
      </c>
      <c r="E99" s="74">
        <v>1</v>
      </c>
      <c r="F99" s="75" t="s">
        <v>11</v>
      </c>
      <c r="G99" s="338"/>
      <c r="H99" s="338"/>
      <c r="I99" s="338"/>
      <c r="J99" s="153"/>
      <c r="K99" s="28"/>
      <c r="L99" s="29" t="s">
        <v>23</v>
      </c>
      <c r="M99" s="30">
        <v>1</v>
      </c>
      <c r="N99" s="31" t="s">
        <v>11</v>
      </c>
      <c r="O99" s="153"/>
      <c r="P99" s="153"/>
      <c r="Q99" s="153"/>
      <c r="R99" s="45"/>
      <c r="S99" s="338"/>
      <c r="T99" s="338"/>
      <c r="U99" s="338"/>
    </row>
    <row r="100" spans="1:21" s="152" customFormat="1" ht="17.05" thickBot="1">
      <c r="A100" s="38"/>
      <c r="B100" s="52"/>
      <c r="C100" s="53" t="s">
        <v>14</v>
      </c>
      <c r="D100" s="56" t="s">
        <v>14</v>
      </c>
      <c r="E100" s="141">
        <v>1</v>
      </c>
      <c r="F100" s="140" t="s">
        <v>18</v>
      </c>
      <c r="G100" s="341" t="s">
        <v>294</v>
      </c>
      <c r="H100" s="341" t="s">
        <v>294</v>
      </c>
      <c r="I100" s="341" t="s">
        <v>294</v>
      </c>
      <c r="J100" s="153"/>
      <c r="K100" s="41" t="s">
        <v>14</v>
      </c>
      <c r="L100" s="35" t="s">
        <v>14</v>
      </c>
      <c r="M100" s="42">
        <v>1</v>
      </c>
      <c r="N100" s="36" t="s">
        <v>18</v>
      </c>
      <c r="O100" s="153"/>
      <c r="P100" s="153"/>
      <c r="Q100" s="153"/>
      <c r="R100" s="45"/>
      <c r="S100" s="339">
        <f>SUM(S81:S99)</f>
        <v>2.5998692810457515</v>
      </c>
      <c r="T100" s="339">
        <f t="shared" ref="T100:U100" si="2">SUM(T81:T99)</f>
        <v>2.6077922077922082</v>
      </c>
      <c r="U100" s="339">
        <f t="shared" si="2"/>
        <v>1.8699999999999999</v>
      </c>
    </row>
    <row r="101" spans="1:21" s="155" customFormat="1" ht="17.05" thickBot="1">
      <c r="A101" s="65"/>
      <c r="B101" s="55"/>
      <c r="C101" s="44"/>
      <c r="D101" s="44"/>
      <c r="E101" s="55"/>
      <c r="F101" s="55"/>
      <c r="G101" s="350" t="s">
        <v>294</v>
      </c>
      <c r="H101" s="350" t="s">
        <v>294</v>
      </c>
      <c r="I101" s="350" t="s">
        <v>294</v>
      </c>
      <c r="J101" s="44"/>
      <c r="K101" s="44"/>
      <c r="L101" s="44"/>
      <c r="M101" s="55"/>
      <c r="N101" s="55"/>
      <c r="O101" s="44"/>
      <c r="P101" s="44"/>
      <c r="Q101" s="44"/>
      <c r="R101" s="55"/>
      <c r="S101" s="87"/>
      <c r="T101" s="87"/>
      <c r="U101" s="87"/>
    </row>
    <row r="102" spans="1:21" s="152" customFormat="1" ht="17.05" thickBot="1">
      <c r="A102" s="83">
        <v>43884</v>
      </c>
      <c r="B102" s="18" t="s">
        <v>302</v>
      </c>
      <c r="C102" s="47" t="s">
        <v>347</v>
      </c>
      <c r="D102" s="139" t="s">
        <v>651</v>
      </c>
      <c r="E102" s="147">
        <v>70</v>
      </c>
      <c r="F102" s="148" t="s">
        <v>11</v>
      </c>
      <c r="G102" s="341">
        <v>3.5</v>
      </c>
      <c r="H102" s="341" t="s">
        <v>294</v>
      </c>
      <c r="I102" s="341" t="s">
        <v>294</v>
      </c>
      <c r="J102" s="153"/>
      <c r="K102" s="19" t="s">
        <v>347</v>
      </c>
      <c r="L102" s="20" t="s">
        <v>348</v>
      </c>
      <c r="M102" s="21">
        <v>70</v>
      </c>
      <c r="N102" s="22" t="s">
        <v>11</v>
      </c>
      <c r="O102" s="153"/>
      <c r="P102" s="153"/>
      <c r="Q102" s="153"/>
      <c r="R102" s="45"/>
      <c r="S102" s="338">
        <v>3.5</v>
      </c>
      <c r="T102" s="338"/>
      <c r="U102" s="338"/>
    </row>
    <row r="103" spans="1:21" s="152" customFormat="1">
      <c r="A103" s="84"/>
      <c r="B103" s="245"/>
      <c r="C103" s="50" t="s">
        <v>339</v>
      </c>
      <c r="D103" s="154" t="s">
        <v>652</v>
      </c>
      <c r="E103" s="74">
        <v>70</v>
      </c>
      <c r="F103" s="75" t="s">
        <v>653</v>
      </c>
      <c r="G103" s="341" t="s">
        <v>294</v>
      </c>
      <c r="H103" s="341">
        <v>2</v>
      </c>
      <c r="I103" s="341" t="s">
        <v>294</v>
      </c>
      <c r="J103" s="153"/>
      <c r="K103" s="33" t="s">
        <v>349</v>
      </c>
      <c r="L103" s="29" t="s">
        <v>350</v>
      </c>
      <c r="M103" s="30">
        <v>50</v>
      </c>
      <c r="N103" s="31" t="s">
        <v>11</v>
      </c>
      <c r="O103" s="17" t="s">
        <v>449</v>
      </c>
      <c r="P103" s="20" t="s">
        <v>351</v>
      </c>
      <c r="Q103" s="20">
        <v>40</v>
      </c>
      <c r="R103" s="22" t="s">
        <v>334</v>
      </c>
      <c r="S103" s="338"/>
      <c r="T103" s="338">
        <f>50/70+40/55</f>
        <v>1.4415584415584415</v>
      </c>
      <c r="U103" s="338"/>
    </row>
    <row r="104" spans="1:21" s="152" customFormat="1">
      <c r="A104" s="84"/>
      <c r="B104" s="245"/>
      <c r="C104" s="154"/>
      <c r="D104" s="154" t="s">
        <v>654</v>
      </c>
      <c r="E104" s="74">
        <v>15</v>
      </c>
      <c r="F104" s="75" t="s">
        <v>653</v>
      </c>
      <c r="G104" s="341">
        <v>0.16666666666666666</v>
      </c>
      <c r="H104" s="341" t="s">
        <v>294</v>
      </c>
      <c r="I104" s="341" t="s">
        <v>294</v>
      </c>
      <c r="J104" s="153"/>
      <c r="K104" s="28"/>
      <c r="L104" s="29" t="s">
        <v>489</v>
      </c>
      <c r="M104" s="30">
        <v>15</v>
      </c>
      <c r="N104" s="31" t="s">
        <v>11</v>
      </c>
      <c r="O104" s="63"/>
      <c r="P104" s="29" t="s">
        <v>526</v>
      </c>
      <c r="Q104" s="29">
        <v>10</v>
      </c>
      <c r="R104" s="31" t="s">
        <v>334</v>
      </c>
      <c r="S104" s="338">
        <v>0.17</v>
      </c>
      <c r="T104" s="338"/>
      <c r="U104" s="338">
        <v>0.1</v>
      </c>
    </row>
    <row r="105" spans="1:21" s="152" customFormat="1" ht="32.75">
      <c r="A105" s="84"/>
      <c r="B105" s="245"/>
      <c r="C105" s="154"/>
      <c r="D105" s="154" t="s">
        <v>655</v>
      </c>
      <c r="E105" s="74">
        <v>15</v>
      </c>
      <c r="F105" s="75" t="s">
        <v>653</v>
      </c>
      <c r="G105" s="341">
        <v>0.27272727272727271</v>
      </c>
      <c r="H105" s="341" t="s">
        <v>294</v>
      </c>
      <c r="I105" s="341" t="s">
        <v>294</v>
      </c>
      <c r="J105" s="153"/>
      <c r="K105" s="28"/>
      <c r="L105" s="29" t="s">
        <v>572</v>
      </c>
      <c r="M105" s="30">
        <v>15</v>
      </c>
      <c r="N105" s="31" t="s">
        <v>11</v>
      </c>
      <c r="O105" s="63"/>
      <c r="P105" s="29" t="s">
        <v>527</v>
      </c>
      <c r="Q105" s="29">
        <v>15</v>
      </c>
      <c r="R105" s="31" t="s">
        <v>334</v>
      </c>
      <c r="S105" s="338">
        <v>0.27</v>
      </c>
      <c r="T105" s="338"/>
      <c r="U105" s="338">
        <v>0.15</v>
      </c>
    </row>
    <row r="106" spans="1:21" s="152" customFormat="1" ht="17.05" thickBot="1">
      <c r="A106" s="84"/>
      <c r="B106" s="245"/>
      <c r="C106" s="154"/>
      <c r="D106" s="154" t="s">
        <v>656</v>
      </c>
      <c r="E106" s="74">
        <v>5</v>
      </c>
      <c r="F106" s="75" t="s">
        <v>653</v>
      </c>
      <c r="G106" s="341" t="s">
        <v>294</v>
      </c>
      <c r="H106" s="341" t="s">
        <v>294</v>
      </c>
      <c r="I106" s="341">
        <v>0.05</v>
      </c>
      <c r="J106" s="153"/>
      <c r="K106" s="28"/>
      <c r="L106" s="29" t="s">
        <v>482</v>
      </c>
      <c r="M106" s="30">
        <v>5</v>
      </c>
      <c r="N106" s="31" t="s">
        <v>11</v>
      </c>
      <c r="O106" s="64"/>
      <c r="P106" s="35" t="s">
        <v>528</v>
      </c>
      <c r="Q106" s="35">
        <v>5</v>
      </c>
      <c r="R106" s="36" t="s">
        <v>30</v>
      </c>
      <c r="S106" s="338"/>
      <c r="T106" s="338"/>
      <c r="U106" s="338">
        <v>0.1</v>
      </c>
    </row>
    <row r="107" spans="1:21" s="152" customFormat="1">
      <c r="A107" s="84"/>
      <c r="B107" s="245"/>
      <c r="C107" s="154"/>
      <c r="D107" s="154" t="s">
        <v>657</v>
      </c>
      <c r="E107" s="74">
        <v>5</v>
      </c>
      <c r="F107" s="75" t="s">
        <v>619</v>
      </c>
      <c r="G107" s="341" t="s">
        <v>294</v>
      </c>
      <c r="H107" s="341" t="s">
        <v>294</v>
      </c>
      <c r="I107" s="341">
        <v>0.05</v>
      </c>
      <c r="J107" s="153"/>
      <c r="K107" s="28"/>
      <c r="L107" s="29" t="s">
        <v>142</v>
      </c>
      <c r="M107" s="30"/>
      <c r="N107" s="31" t="s">
        <v>11</v>
      </c>
      <c r="O107" s="23"/>
      <c r="P107" s="23"/>
      <c r="Q107" s="23"/>
      <c r="R107" s="24"/>
      <c r="S107" s="338"/>
      <c r="T107" s="338"/>
      <c r="U107" s="338"/>
    </row>
    <row r="108" spans="1:21" s="152" customFormat="1" ht="32.75">
      <c r="A108" s="84"/>
      <c r="B108" s="245"/>
      <c r="C108" s="50" t="s">
        <v>342</v>
      </c>
      <c r="D108" s="154" t="s">
        <v>635</v>
      </c>
      <c r="E108" s="74">
        <v>30</v>
      </c>
      <c r="F108" s="75" t="s">
        <v>11</v>
      </c>
      <c r="G108" s="341" t="s">
        <v>294</v>
      </c>
      <c r="H108" s="341" t="s">
        <v>294</v>
      </c>
      <c r="I108" s="341">
        <v>0.3</v>
      </c>
      <c r="J108" s="153"/>
      <c r="K108" s="33" t="s">
        <v>470</v>
      </c>
      <c r="L108" s="29" t="s">
        <v>487</v>
      </c>
      <c r="M108" s="30">
        <v>30</v>
      </c>
      <c r="N108" s="31" t="s">
        <v>11</v>
      </c>
      <c r="O108" s="23"/>
      <c r="P108" s="23"/>
      <c r="Q108" s="23"/>
      <c r="R108" s="24"/>
      <c r="S108" s="338"/>
      <c r="T108" s="338"/>
      <c r="U108" s="338">
        <v>0.3</v>
      </c>
    </row>
    <row r="109" spans="1:21" s="152" customFormat="1">
      <c r="A109" s="84"/>
      <c r="B109" s="245"/>
      <c r="C109" s="154"/>
      <c r="D109" s="154" t="s">
        <v>658</v>
      </c>
      <c r="E109" s="74">
        <v>20</v>
      </c>
      <c r="F109" s="75" t="s">
        <v>11</v>
      </c>
      <c r="G109" s="341" t="s">
        <v>294</v>
      </c>
      <c r="H109" s="341" t="s">
        <v>294</v>
      </c>
      <c r="I109" s="341">
        <v>0.2</v>
      </c>
      <c r="J109" s="153"/>
      <c r="K109" s="28"/>
      <c r="L109" s="29" t="s">
        <v>529</v>
      </c>
      <c r="M109" s="30">
        <v>20</v>
      </c>
      <c r="N109" s="31" t="s">
        <v>11</v>
      </c>
      <c r="O109" s="23"/>
      <c r="P109" s="23"/>
      <c r="Q109" s="23"/>
      <c r="R109" s="24"/>
      <c r="S109" s="338"/>
      <c r="T109" s="338"/>
      <c r="U109" s="338">
        <v>0.2</v>
      </c>
    </row>
    <row r="110" spans="1:21" s="152" customFormat="1">
      <c r="A110" s="84"/>
      <c r="B110" s="245"/>
      <c r="C110" s="154"/>
      <c r="D110" s="154" t="s">
        <v>659</v>
      </c>
      <c r="E110" s="74">
        <v>10</v>
      </c>
      <c r="F110" s="75" t="s">
        <v>11</v>
      </c>
      <c r="G110" s="341" t="s">
        <v>294</v>
      </c>
      <c r="H110" s="341" t="s">
        <v>294</v>
      </c>
      <c r="I110" s="341">
        <v>0.1</v>
      </c>
      <c r="J110" s="153"/>
      <c r="K110" s="28"/>
      <c r="L110" s="29" t="s">
        <v>495</v>
      </c>
      <c r="M110" s="30">
        <v>10</v>
      </c>
      <c r="N110" s="31" t="s">
        <v>11</v>
      </c>
      <c r="O110" s="23"/>
      <c r="P110" s="23"/>
      <c r="Q110" s="23"/>
      <c r="R110" s="24"/>
      <c r="S110" s="338"/>
      <c r="T110" s="338"/>
      <c r="U110" s="338">
        <v>0.1</v>
      </c>
    </row>
    <row r="111" spans="1:21" s="152" customFormat="1">
      <c r="A111" s="84"/>
      <c r="B111" s="245"/>
      <c r="C111" s="154"/>
      <c r="D111" s="154" t="s">
        <v>660</v>
      </c>
      <c r="E111" s="74">
        <v>5</v>
      </c>
      <c r="F111" s="75" t="s">
        <v>11</v>
      </c>
      <c r="G111" s="341" t="s">
        <v>294</v>
      </c>
      <c r="H111" s="341" t="s">
        <v>294</v>
      </c>
      <c r="I111" s="341">
        <v>0.05</v>
      </c>
      <c r="J111" s="153"/>
      <c r="K111" s="28"/>
      <c r="L111" s="29" t="s">
        <v>479</v>
      </c>
      <c r="M111" s="30">
        <v>5</v>
      </c>
      <c r="N111" s="31" t="s">
        <v>11</v>
      </c>
      <c r="O111" s="23"/>
      <c r="P111" s="23"/>
      <c r="Q111" s="23"/>
      <c r="R111" s="24"/>
      <c r="S111" s="338"/>
      <c r="T111" s="338"/>
      <c r="U111" s="338">
        <v>0.05</v>
      </c>
    </row>
    <row r="112" spans="1:21" s="152" customFormat="1">
      <c r="A112" s="84"/>
      <c r="B112" s="311"/>
      <c r="C112" s="154"/>
      <c r="D112" s="154" t="s">
        <v>323</v>
      </c>
      <c r="E112" s="74">
        <v>5</v>
      </c>
      <c r="F112" s="75" t="s">
        <v>11</v>
      </c>
      <c r="G112" s="341" t="s">
        <v>294</v>
      </c>
      <c r="H112" s="341" t="s">
        <v>294</v>
      </c>
      <c r="I112" s="341">
        <v>0.05</v>
      </c>
      <c r="J112" s="153"/>
      <c r="K112" s="28"/>
      <c r="L112" s="29" t="s">
        <v>323</v>
      </c>
      <c r="M112" s="30">
        <v>5</v>
      </c>
      <c r="N112" s="31" t="s">
        <v>11</v>
      </c>
      <c r="O112" s="23"/>
      <c r="P112" s="23"/>
      <c r="Q112" s="23"/>
      <c r="R112" s="24"/>
      <c r="S112" s="338"/>
      <c r="T112" s="338"/>
      <c r="U112" s="338">
        <v>0.05</v>
      </c>
    </row>
    <row r="113" spans="1:21" s="152" customFormat="1" ht="32.75">
      <c r="A113" s="84"/>
      <c r="B113" s="245"/>
      <c r="C113" s="154"/>
      <c r="D113" s="154" t="s">
        <v>355</v>
      </c>
      <c r="E113" s="74">
        <v>1</v>
      </c>
      <c r="F113" s="75" t="s">
        <v>11</v>
      </c>
      <c r="G113" s="341" t="s">
        <v>294</v>
      </c>
      <c r="H113" s="341">
        <v>3.3333333333333333E-2</v>
      </c>
      <c r="I113" s="341" t="s">
        <v>294</v>
      </c>
      <c r="J113" s="153"/>
      <c r="K113" s="28"/>
      <c r="L113" s="29" t="s">
        <v>496</v>
      </c>
      <c r="M113" s="30">
        <v>1</v>
      </c>
      <c r="N113" s="31" t="s">
        <v>11</v>
      </c>
      <c r="O113" s="23"/>
      <c r="P113" s="23"/>
      <c r="Q113" s="23"/>
      <c r="R113" s="24"/>
      <c r="S113" s="338"/>
      <c r="T113" s="338">
        <f>1/55</f>
        <v>1.8181818181818181E-2</v>
      </c>
      <c r="U113" s="338"/>
    </row>
    <row r="114" spans="1:21" s="152" customFormat="1">
      <c r="A114" s="84"/>
      <c r="B114" s="245"/>
      <c r="C114" s="50" t="s">
        <v>12</v>
      </c>
      <c r="D114" s="154" t="s">
        <v>12</v>
      </c>
      <c r="E114" s="74">
        <v>70</v>
      </c>
      <c r="F114" s="75" t="s">
        <v>11</v>
      </c>
      <c r="G114" s="341" t="s">
        <v>294</v>
      </c>
      <c r="H114" s="341" t="s">
        <v>294</v>
      </c>
      <c r="I114" s="341">
        <v>0.7</v>
      </c>
      <c r="J114" s="153"/>
      <c r="K114" s="33" t="s">
        <v>12</v>
      </c>
      <c r="L114" s="29" t="s">
        <v>12</v>
      </c>
      <c r="M114" s="30">
        <v>70</v>
      </c>
      <c r="N114" s="31" t="s">
        <v>11</v>
      </c>
      <c r="O114" s="23"/>
      <c r="P114" s="23"/>
      <c r="Q114" s="23"/>
      <c r="R114" s="24"/>
      <c r="S114" s="338"/>
      <c r="T114" s="338"/>
      <c r="U114" s="338">
        <v>0.7</v>
      </c>
    </row>
    <row r="115" spans="1:21" s="152" customFormat="1">
      <c r="A115" s="84"/>
      <c r="B115" s="245"/>
      <c r="C115" s="154"/>
      <c r="D115" s="154" t="s">
        <v>640</v>
      </c>
      <c r="E115" s="74">
        <v>1</v>
      </c>
      <c r="F115" s="75" t="s">
        <v>11</v>
      </c>
      <c r="G115" s="341" t="s">
        <v>294</v>
      </c>
      <c r="H115" s="341" t="s">
        <v>294</v>
      </c>
      <c r="I115" s="341"/>
      <c r="J115" s="153"/>
      <c r="K115" s="28"/>
      <c r="L115" s="29" t="s">
        <v>353</v>
      </c>
      <c r="M115" s="30"/>
      <c r="N115" s="31"/>
      <c r="O115" s="23"/>
      <c r="P115" s="23"/>
      <c r="Q115" s="23"/>
      <c r="R115" s="24"/>
      <c r="S115" s="338"/>
      <c r="T115" s="338"/>
      <c r="U115" s="338"/>
    </row>
    <row r="116" spans="1:21" s="152" customFormat="1">
      <c r="A116" s="84"/>
      <c r="B116" s="245"/>
      <c r="C116" s="50" t="s">
        <v>193</v>
      </c>
      <c r="D116" s="154" t="s">
        <v>401</v>
      </c>
      <c r="E116" s="74">
        <v>10</v>
      </c>
      <c r="F116" s="75" t="s">
        <v>11</v>
      </c>
      <c r="G116" s="341" t="s">
        <v>294</v>
      </c>
      <c r="H116" s="341" t="s">
        <v>294</v>
      </c>
      <c r="I116" s="341">
        <v>0.1</v>
      </c>
      <c r="J116" s="153"/>
      <c r="K116" s="33" t="s">
        <v>193</v>
      </c>
      <c r="L116" s="29" t="s">
        <v>401</v>
      </c>
      <c r="M116" s="30">
        <v>10</v>
      </c>
      <c r="N116" s="31" t="s">
        <v>11</v>
      </c>
      <c r="O116" s="153"/>
      <c r="P116" s="153"/>
      <c r="Q116" s="153"/>
      <c r="R116" s="45"/>
      <c r="S116" s="338"/>
      <c r="T116" s="338"/>
      <c r="U116" s="338">
        <v>0.1</v>
      </c>
    </row>
    <row r="117" spans="1:21" s="152" customFormat="1">
      <c r="A117" s="84"/>
      <c r="B117" s="245"/>
      <c r="C117" s="154"/>
      <c r="D117" s="154" t="s">
        <v>661</v>
      </c>
      <c r="E117" s="74">
        <v>4</v>
      </c>
      <c r="F117" s="75" t="s">
        <v>11</v>
      </c>
      <c r="G117" s="341">
        <v>0.26666666666666666</v>
      </c>
      <c r="H117" s="341" t="s">
        <v>294</v>
      </c>
      <c r="I117" s="341" t="s">
        <v>294</v>
      </c>
      <c r="J117" s="153"/>
      <c r="K117" s="28"/>
      <c r="L117" s="29" t="s">
        <v>402</v>
      </c>
      <c r="M117" s="30">
        <v>4</v>
      </c>
      <c r="N117" s="31" t="s">
        <v>11</v>
      </c>
      <c r="O117" s="153"/>
      <c r="P117" s="153"/>
      <c r="Q117" s="153"/>
      <c r="R117" s="45"/>
      <c r="S117" s="338">
        <v>0.26669999999999999</v>
      </c>
      <c r="T117" s="338"/>
      <c r="U117" s="338"/>
    </row>
    <row r="118" spans="1:21" s="152" customFormat="1">
      <c r="A118" s="84"/>
      <c r="B118" s="245"/>
      <c r="C118" s="154"/>
      <c r="D118" s="154" t="s">
        <v>662</v>
      </c>
      <c r="E118" s="74">
        <v>5</v>
      </c>
      <c r="F118" s="75" t="s">
        <v>11</v>
      </c>
      <c r="G118" s="341" t="s">
        <v>294</v>
      </c>
      <c r="H118" s="341" t="s">
        <v>294</v>
      </c>
      <c r="I118" s="341">
        <v>0.05</v>
      </c>
      <c r="J118" s="153"/>
      <c r="K118" s="28"/>
      <c r="L118" s="29" t="s">
        <v>520</v>
      </c>
      <c r="M118" s="30">
        <v>5</v>
      </c>
      <c r="N118" s="31" t="s">
        <v>11</v>
      </c>
      <c r="O118" s="153"/>
      <c r="P118" s="153"/>
      <c r="Q118" s="153"/>
      <c r="R118" s="45"/>
      <c r="S118" s="338"/>
      <c r="T118" s="338"/>
      <c r="U118" s="338">
        <v>0.05</v>
      </c>
    </row>
    <row r="119" spans="1:21" s="152" customFormat="1">
      <c r="A119" s="191"/>
      <c r="B119" s="192"/>
      <c r="C119" s="100"/>
      <c r="D119" s="100" t="s">
        <v>132</v>
      </c>
      <c r="E119" s="128">
        <v>1</v>
      </c>
      <c r="F119" s="75" t="s">
        <v>11</v>
      </c>
      <c r="G119" s="341" t="s">
        <v>294</v>
      </c>
      <c r="H119" s="341" t="s">
        <v>294</v>
      </c>
      <c r="I119" s="341">
        <v>0.01</v>
      </c>
      <c r="J119" s="153"/>
      <c r="K119" s="90"/>
      <c r="L119" s="82" t="s">
        <v>132</v>
      </c>
      <c r="M119" s="86">
        <v>1</v>
      </c>
      <c r="N119" s="31" t="s">
        <v>11</v>
      </c>
      <c r="O119" s="153"/>
      <c r="P119" s="153"/>
      <c r="Q119" s="153"/>
      <c r="R119" s="45"/>
      <c r="S119" s="338"/>
      <c r="T119" s="338"/>
      <c r="U119" s="338">
        <v>0.01</v>
      </c>
    </row>
    <row r="120" spans="1:21" s="152" customFormat="1" ht="17.05" thickBot="1">
      <c r="A120" s="85"/>
      <c r="B120" s="54"/>
      <c r="C120" s="53" t="s">
        <v>924</v>
      </c>
      <c r="D120" s="56" t="s">
        <v>77</v>
      </c>
      <c r="E120" s="141">
        <v>1</v>
      </c>
      <c r="F120" s="140" t="s">
        <v>18</v>
      </c>
      <c r="G120" s="341"/>
      <c r="H120" s="341"/>
      <c r="I120" s="341"/>
      <c r="J120" s="153"/>
      <c r="K120" s="41" t="s">
        <v>77</v>
      </c>
      <c r="L120" s="35" t="s">
        <v>77</v>
      </c>
      <c r="M120" s="42">
        <v>1</v>
      </c>
      <c r="N120" s="36" t="s">
        <v>18</v>
      </c>
      <c r="O120" s="153"/>
      <c r="P120" s="153"/>
      <c r="Q120" s="153"/>
      <c r="R120" s="45"/>
      <c r="S120" s="339">
        <f>SUM(S102:S119)</f>
        <v>4.2066999999999997</v>
      </c>
      <c r="T120" s="339">
        <f t="shared" ref="T120:U120" si="3">SUM(T102:T119)</f>
        <v>1.4597402597402596</v>
      </c>
      <c r="U120" s="339">
        <f t="shared" si="3"/>
        <v>1.91</v>
      </c>
    </row>
    <row r="121" spans="1:21" s="155" customFormat="1" ht="17.05" thickBot="1">
      <c r="A121" s="65"/>
      <c r="B121" s="55"/>
      <c r="C121" s="44"/>
      <c r="D121" s="44"/>
      <c r="E121" s="55"/>
      <c r="F121" s="55"/>
      <c r="G121" s="350"/>
      <c r="H121" s="350"/>
      <c r="I121" s="350"/>
      <c r="J121" s="44"/>
      <c r="K121" s="44"/>
      <c r="L121" s="44"/>
      <c r="M121" s="55"/>
      <c r="N121" s="55"/>
      <c r="O121" s="44"/>
      <c r="P121" s="44"/>
      <c r="Q121" s="44"/>
      <c r="R121" s="55"/>
      <c r="S121" s="87"/>
      <c r="T121" s="87"/>
      <c r="U121" s="87"/>
    </row>
    <row r="122" spans="1:21" s="152" customFormat="1">
      <c r="A122" s="15">
        <v>43885</v>
      </c>
      <c r="B122" s="66" t="s">
        <v>26</v>
      </c>
      <c r="C122" s="47" t="s">
        <v>354</v>
      </c>
      <c r="D122" s="139" t="s">
        <v>663</v>
      </c>
      <c r="E122" s="147">
        <v>65</v>
      </c>
      <c r="F122" s="148" t="s">
        <v>664</v>
      </c>
      <c r="G122" s="341">
        <v>3.25</v>
      </c>
      <c r="H122" s="341" t="s">
        <v>294</v>
      </c>
      <c r="I122" s="341" t="s">
        <v>294</v>
      </c>
      <c r="J122" s="153"/>
      <c r="K122" s="19"/>
      <c r="L122" s="20"/>
      <c r="M122" s="21"/>
      <c r="N122" s="22"/>
      <c r="O122" s="153"/>
      <c r="P122" s="153"/>
      <c r="Q122" s="153"/>
      <c r="R122" s="45"/>
      <c r="S122" s="338"/>
      <c r="T122" s="338"/>
      <c r="U122" s="338"/>
    </row>
    <row r="123" spans="1:21" s="152" customFormat="1">
      <c r="A123" s="25"/>
      <c r="B123" s="48"/>
      <c r="C123" s="154"/>
      <c r="D123" s="154" t="s">
        <v>665</v>
      </c>
      <c r="E123" s="74">
        <v>15</v>
      </c>
      <c r="F123" s="75" t="s">
        <v>664</v>
      </c>
      <c r="G123" s="341">
        <v>0.75</v>
      </c>
      <c r="H123" s="341" t="s">
        <v>294</v>
      </c>
      <c r="I123" s="341" t="s">
        <v>294</v>
      </c>
      <c r="J123" s="153"/>
      <c r="K123" s="28"/>
      <c r="L123" s="29"/>
      <c r="M123" s="30"/>
      <c r="N123" s="31"/>
      <c r="O123" s="153"/>
      <c r="P123" s="153"/>
      <c r="Q123" s="153"/>
      <c r="R123" s="45"/>
      <c r="S123" s="338"/>
      <c r="T123" s="338"/>
      <c r="U123" s="338"/>
    </row>
    <row r="124" spans="1:21" s="152" customFormat="1">
      <c r="A124" s="25"/>
      <c r="B124" s="48"/>
      <c r="C124" s="50" t="s">
        <v>341</v>
      </c>
      <c r="D124" s="154" t="s">
        <v>666</v>
      </c>
      <c r="E124" s="74">
        <v>50</v>
      </c>
      <c r="F124" s="75" t="s">
        <v>664</v>
      </c>
      <c r="G124" s="341" t="s">
        <v>294</v>
      </c>
      <c r="H124" s="341">
        <v>1.4285714285714286</v>
      </c>
      <c r="I124" s="341" t="s">
        <v>294</v>
      </c>
      <c r="J124" s="153"/>
      <c r="K124" s="33"/>
      <c r="L124" s="29"/>
      <c r="M124" s="30"/>
      <c r="N124" s="31"/>
      <c r="O124" s="153"/>
      <c r="P124" s="153"/>
      <c r="Q124" s="153"/>
      <c r="R124" s="45"/>
      <c r="S124" s="338"/>
      <c r="T124" s="338"/>
      <c r="U124" s="338"/>
    </row>
    <row r="125" spans="1:21" s="152" customFormat="1">
      <c r="A125" s="25"/>
      <c r="B125" s="48"/>
      <c r="C125" s="154"/>
      <c r="D125" s="154" t="s">
        <v>667</v>
      </c>
      <c r="E125" s="74">
        <v>30</v>
      </c>
      <c r="F125" s="75" t="s">
        <v>619</v>
      </c>
      <c r="G125" s="341" t="s">
        <v>294</v>
      </c>
      <c r="H125" s="341">
        <v>0.57692307692307687</v>
      </c>
      <c r="I125" s="341" t="s">
        <v>294</v>
      </c>
      <c r="J125" s="153"/>
      <c r="K125" s="28"/>
      <c r="L125" s="29"/>
      <c r="M125" s="30"/>
      <c r="N125" s="31"/>
      <c r="O125" s="153"/>
      <c r="P125" s="153"/>
      <c r="Q125" s="153"/>
      <c r="R125" s="45"/>
      <c r="S125" s="338"/>
      <c r="T125" s="338"/>
      <c r="U125" s="338"/>
    </row>
    <row r="126" spans="1:21" s="152" customFormat="1">
      <c r="A126" s="25"/>
      <c r="B126" s="48"/>
      <c r="C126" s="154"/>
      <c r="D126" s="154" t="s">
        <v>668</v>
      </c>
      <c r="E126" s="74">
        <v>23</v>
      </c>
      <c r="F126" s="75" t="s">
        <v>619</v>
      </c>
      <c r="G126" s="341" t="s">
        <v>294</v>
      </c>
      <c r="H126" s="341" t="s">
        <v>294</v>
      </c>
      <c r="I126" s="341">
        <v>0.23</v>
      </c>
      <c r="J126" s="153"/>
      <c r="K126" s="28"/>
      <c r="L126" s="29"/>
      <c r="M126" s="30"/>
      <c r="N126" s="31"/>
      <c r="O126" s="153"/>
      <c r="P126" s="153"/>
      <c r="Q126" s="153"/>
      <c r="R126" s="45"/>
      <c r="S126" s="338"/>
      <c r="T126" s="338"/>
      <c r="U126" s="338"/>
    </row>
    <row r="127" spans="1:21" s="152" customFormat="1">
      <c r="A127" s="25"/>
      <c r="B127" s="48"/>
      <c r="C127" s="154"/>
      <c r="D127" s="154" t="s">
        <v>669</v>
      </c>
      <c r="E127" s="74">
        <v>5</v>
      </c>
      <c r="F127" s="75" t="s">
        <v>619</v>
      </c>
      <c r="G127" s="341" t="s">
        <v>294</v>
      </c>
      <c r="H127" s="341" t="s">
        <v>294</v>
      </c>
      <c r="I127" s="341">
        <v>0.05</v>
      </c>
      <c r="J127" s="153"/>
      <c r="K127" s="28"/>
      <c r="L127" s="29"/>
      <c r="M127" s="30"/>
      <c r="N127" s="31"/>
      <c r="O127" s="153"/>
      <c r="P127" s="153"/>
      <c r="Q127" s="153"/>
      <c r="R127" s="45"/>
      <c r="S127" s="338"/>
      <c r="T127" s="338"/>
      <c r="U127" s="338"/>
    </row>
    <row r="128" spans="1:21" s="152" customFormat="1">
      <c r="A128" s="25"/>
      <c r="B128" s="48"/>
      <c r="C128" s="154"/>
      <c r="D128" s="154" t="s">
        <v>670</v>
      </c>
      <c r="E128" s="74">
        <v>2</v>
      </c>
      <c r="F128" s="75" t="s">
        <v>619</v>
      </c>
      <c r="G128" s="341" t="s">
        <v>294</v>
      </c>
      <c r="H128" s="341" t="s">
        <v>294</v>
      </c>
      <c r="I128" s="341">
        <v>0.02</v>
      </c>
      <c r="J128" s="153"/>
      <c r="K128" s="28"/>
      <c r="L128" s="29"/>
      <c r="M128" s="30"/>
      <c r="N128" s="31"/>
      <c r="O128" s="153"/>
      <c r="P128" s="153"/>
      <c r="Q128" s="153"/>
      <c r="R128" s="45"/>
      <c r="S128" s="338"/>
      <c r="T128" s="338"/>
      <c r="U128" s="338"/>
    </row>
    <row r="129" spans="1:21" s="152" customFormat="1">
      <c r="A129" s="25"/>
      <c r="B129" s="48"/>
      <c r="C129" s="154"/>
      <c r="D129" s="154" t="s">
        <v>671</v>
      </c>
      <c r="E129" s="74">
        <v>5</v>
      </c>
      <c r="F129" s="75" t="s">
        <v>619</v>
      </c>
      <c r="G129" s="341" t="s">
        <v>294</v>
      </c>
      <c r="H129" s="341" t="s">
        <v>294</v>
      </c>
      <c r="I129" s="341">
        <v>0.05</v>
      </c>
      <c r="J129" s="153"/>
      <c r="K129" s="28"/>
      <c r="L129" s="29"/>
      <c r="M129" s="30"/>
      <c r="N129" s="31"/>
      <c r="O129" s="153"/>
      <c r="P129" s="153"/>
      <c r="Q129" s="153"/>
      <c r="R129" s="45"/>
      <c r="S129" s="338"/>
      <c r="T129" s="338"/>
      <c r="U129" s="338"/>
    </row>
    <row r="130" spans="1:21" s="152" customFormat="1">
      <c r="A130" s="25"/>
      <c r="B130" s="48"/>
      <c r="C130" s="154"/>
      <c r="D130" s="154" t="s">
        <v>17</v>
      </c>
      <c r="E130" s="74"/>
      <c r="F130" s="75" t="s">
        <v>619</v>
      </c>
      <c r="G130" s="341" t="s">
        <v>294</v>
      </c>
      <c r="H130" s="341" t="s">
        <v>294</v>
      </c>
      <c r="I130" s="341"/>
      <c r="J130" s="153"/>
      <c r="K130" s="28"/>
      <c r="L130" s="29"/>
      <c r="M130" s="30"/>
      <c r="N130" s="31"/>
      <c r="O130" s="153"/>
      <c r="P130" s="153"/>
      <c r="Q130" s="153"/>
      <c r="R130" s="45"/>
      <c r="S130" s="338"/>
      <c r="T130" s="338"/>
      <c r="U130" s="338"/>
    </row>
    <row r="131" spans="1:21" s="152" customFormat="1">
      <c r="A131" s="25"/>
      <c r="B131" s="48"/>
      <c r="C131" s="50" t="s">
        <v>340</v>
      </c>
      <c r="D131" s="154" t="s">
        <v>672</v>
      </c>
      <c r="E131" s="74">
        <v>60</v>
      </c>
      <c r="F131" s="75" t="s">
        <v>11</v>
      </c>
      <c r="G131" s="341" t="s">
        <v>294</v>
      </c>
      <c r="H131" s="341" t="s">
        <v>294</v>
      </c>
      <c r="I131" s="341">
        <v>0.6</v>
      </c>
      <c r="J131" s="153"/>
      <c r="K131" s="33"/>
      <c r="L131" s="29"/>
      <c r="M131" s="30"/>
      <c r="N131" s="31"/>
      <c r="O131" s="153"/>
      <c r="P131" s="153"/>
      <c r="Q131" s="153"/>
      <c r="R131" s="45"/>
      <c r="S131" s="338"/>
      <c r="T131" s="338"/>
      <c r="U131" s="338"/>
    </row>
    <row r="132" spans="1:21" s="152" customFormat="1">
      <c r="A132" s="25"/>
      <c r="B132" s="48"/>
      <c r="C132" s="154"/>
      <c r="D132" s="154" t="s">
        <v>673</v>
      </c>
      <c r="E132" s="74">
        <v>5</v>
      </c>
      <c r="F132" s="75" t="s">
        <v>11</v>
      </c>
      <c r="G132" s="341" t="s">
        <v>294</v>
      </c>
      <c r="H132" s="341" t="s">
        <v>294</v>
      </c>
      <c r="I132" s="341">
        <v>0.05</v>
      </c>
      <c r="J132" s="153"/>
      <c r="K132" s="28"/>
      <c r="L132" s="29"/>
      <c r="M132" s="30"/>
      <c r="N132" s="31"/>
      <c r="O132" s="153"/>
      <c r="P132" s="153"/>
      <c r="Q132" s="153"/>
      <c r="R132" s="45"/>
      <c r="S132" s="338"/>
      <c r="T132" s="338"/>
      <c r="U132" s="338"/>
    </row>
    <row r="133" spans="1:21" s="152" customFormat="1">
      <c r="A133" s="25"/>
      <c r="B133" s="48"/>
      <c r="C133" s="154"/>
      <c r="D133" s="154" t="s">
        <v>662</v>
      </c>
      <c r="E133" s="74">
        <v>5</v>
      </c>
      <c r="F133" s="75" t="s">
        <v>11</v>
      </c>
      <c r="G133" s="341" t="s">
        <v>294</v>
      </c>
      <c r="H133" s="341" t="s">
        <v>294</v>
      </c>
      <c r="I133" s="341">
        <v>0.05</v>
      </c>
      <c r="J133" s="153"/>
      <c r="K133" s="28"/>
      <c r="L133" s="29"/>
      <c r="M133" s="30"/>
      <c r="N133" s="31"/>
      <c r="O133" s="153"/>
      <c r="P133" s="153"/>
      <c r="Q133" s="153"/>
      <c r="R133" s="45"/>
      <c r="S133" s="338"/>
      <c r="T133" s="338"/>
      <c r="U133" s="338"/>
    </row>
    <row r="134" spans="1:21" s="152" customFormat="1">
      <c r="A134" s="25"/>
      <c r="B134" s="48"/>
      <c r="C134" s="154"/>
      <c r="D134" s="154" t="s">
        <v>352</v>
      </c>
      <c r="E134" s="74">
        <v>5</v>
      </c>
      <c r="F134" s="75" t="s">
        <v>11</v>
      </c>
      <c r="G134" s="341" t="s">
        <v>294</v>
      </c>
      <c r="H134" s="341">
        <v>0.14285714285714285</v>
      </c>
      <c r="I134" s="341" t="s">
        <v>294</v>
      </c>
      <c r="J134" s="153"/>
      <c r="K134" s="28"/>
      <c r="L134" s="29"/>
      <c r="M134" s="30"/>
      <c r="N134" s="31"/>
      <c r="O134" s="153"/>
      <c r="P134" s="153"/>
      <c r="Q134" s="153"/>
      <c r="R134" s="45"/>
      <c r="S134" s="338"/>
      <c r="T134" s="338"/>
      <c r="U134" s="338"/>
    </row>
    <row r="135" spans="1:21" s="152" customFormat="1">
      <c r="A135" s="25"/>
      <c r="B135" s="48"/>
      <c r="C135" s="154"/>
      <c r="D135" s="154" t="s">
        <v>674</v>
      </c>
      <c r="E135" s="74">
        <v>5</v>
      </c>
      <c r="F135" s="75" t="s">
        <v>11</v>
      </c>
      <c r="G135" s="341" t="s">
        <v>294</v>
      </c>
      <c r="H135" s="341">
        <v>0.14285714285714285</v>
      </c>
      <c r="I135" s="341" t="s">
        <v>294</v>
      </c>
      <c r="J135" s="153"/>
      <c r="K135" s="28"/>
      <c r="L135" s="29"/>
      <c r="M135" s="30"/>
      <c r="N135" s="31"/>
      <c r="O135" s="153"/>
      <c r="P135" s="153"/>
      <c r="Q135" s="153"/>
      <c r="R135" s="45"/>
      <c r="S135" s="338"/>
      <c r="T135" s="338"/>
      <c r="U135" s="338"/>
    </row>
    <row r="136" spans="1:21" s="152" customFormat="1">
      <c r="A136" s="25"/>
      <c r="B136" s="48"/>
      <c r="C136" s="50" t="s">
        <v>12</v>
      </c>
      <c r="D136" s="154" t="s">
        <v>12</v>
      </c>
      <c r="E136" s="74">
        <v>70</v>
      </c>
      <c r="F136" s="75" t="s">
        <v>11</v>
      </c>
      <c r="G136" s="341" t="s">
        <v>294</v>
      </c>
      <c r="H136" s="341" t="s">
        <v>294</v>
      </c>
      <c r="I136" s="341">
        <v>0.7</v>
      </c>
      <c r="J136" s="153"/>
      <c r="K136" s="33"/>
      <c r="L136" s="29"/>
      <c r="M136" s="30"/>
      <c r="N136" s="31"/>
      <c r="O136" s="153"/>
      <c r="P136" s="153"/>
      <c r="Q136" s="153"/>
      <c r="R136" s="45"/>
      <c r="S136" s="338"/>
      <c r="T136" s="338"/>
      <c r="U136" s="338"/>
    </row>
    <row r="137" spans="1:21" s="152" customFormat="1">
      <c r="A137" s="25"/>
      <c r="B137" s="48"/>
      <c r="C137" s="154"/>
      <c r="D137" s="154" t="s">
        <v>13</v>
      </c>
      <c r="E137" s="74"/>
      <c r="F137" s="75" t="s">
        <v>11</v>
      </c>
      <c r="G137" s="341" t="s">
        <v>294</v>
      </c>
      <c r="H137" s="341" t="s">
        <v>294</v>
      </c>
      <c r="I137" s="341"/>
      <c r="J137" s="153"/>
      <c r="K137" s="28"/>
      <c r="L137" s="29"/>
      <c r="M137" s="30"/>
      <c r="N137" s="31"/>
      <c r="O137" s="153"/>
      <c r="P137" s="153"/>
      <c r="Q137" s="153"/>
      <c r="R137" s="45"/>
      <c r="S137" s="338"/>
      <c r="T137" s="338"/>
      <c r="U137" s="338"/>
    </row>
    <row r="138" spans="1:21" s="152" customFormat="1">
      <c r="A138" s="25"/>
      <c r="B138" s="48"/>
      <c r="C138" s="50" t="s">
        <v>343</v>
      </c>
      <c r="D138" s="154" t="s">
        <v>646</v>
      </c>
      <c r="E138" s="74">
        <v>10</v>
      </c>
      <c r="F138" s="75" t="s">
        <v>619</v>
      </c>
      <c r="G138" s="341" t="s">
        <v>294</v>
      </c>
      <c r="H138" s="341" t="s">
        <v>294</v>
      </c>
      <c r="I138" s="341">
        <v>0.1</v>
      </c>
      <c r="J138" s="153"/>
      <c r="K138" s="33"/>
      <c r="L138" s="29"/>
      <c r="M138" s="30"/>
      <c r="N138" s="31"/>
      <c r="O138" s="153"/>
      <c r="P138" s="153"/>
      <c r="Q138" s="153"/>
      <c r="R138" s="45"/>
      <c r="S138" s="338"/>
      <c r="T138" s="338"/>
      <c r="U138" s="338"/>
    </row>
    <row r="139" spans="1:21" s="152" customFormat="1">
      <c r="A139" s="25"/>
      <c r="B139" s="48"/>
      <c r="C139" s="154"/>
      <c r="D139" s="154" t="s">
        <v>635</v>
      </c>
      <c r="E139" s="74">
        <v>5</v>
      </c>
      <c r="F139" s="75" t="s">
        <v>619</v>
      </c>
      <c r="G139" s="341" t="s">
        <v>294</v>
      </c>
      <c r="H139" s="341" t="s">
        <v>294</v>
      </c>
      <c r="I139" s="341">
        <v>0.05</v>
      </c>
      <c r="J139" s="153"/>
      <c r="K139" s="28"/>
      <c r="L139" s="29"/>
      <c r="M139" s="30"/>
      <c r="N139" s="31"/>
      <c r="O139" s="153"/>
      <c r="P139" s="153"/>
      <c r="Q139" s="153"/>
      <c r="R139" s="45"/>
      <c r="S139" s="338"/>
      <c r="T139" s="338"/>
      <c r="U139" s="338"/>
    </row>
    <row r="140" spans="1:21" s="152" customFormat="1">
      <c r="A140" s="25"/>
      <c r="B140" s="48"/>
      <c r="C140" s="154"/>
      <c r="D140" s="154" t="s">
        <v>662</v>
      </c>
      <c r="E140" s="74">
        <v>5</v>
      </c>
      <c r="F140" s="75" t="s">
        <v>619</v>
      </c>
      <c r="G140" s="341" t="s">
        <v>294</v>
      </c>
      <c r="H140" s="341" t="s">
        <v>294</v>
      </c>
      <c r="I140" s="341">
        <v>0.05</v>
      </c>
      <c r="J140" s="153"/>
      <c r="K140" s="28"/>
      <c r="L140" s="29"/>
      <c r="M140" s="30"/>
      <c r="N140" s="31"/>
      <c r="O140" s="153"/>
      <c r="P140" s="153"/>
      <c r="Q140" s="153"/>
      <c r="R140" s="45"/>
      <c r="S140" s="338"/>
      <c r="T140" s="338"/>
      <c r="U140" s="338"/>
    </row>
    <row r="141" spans="1:21" s="152" customFormat="1" ht="17.05" thickBot="1">
      <c r="A141" s="38"/>
      <c r="B141" s="52"/>
      <c r="C141" s="56"/>
      <c r="D141" s="56" t="s">
        <v>630</v>
      </c>
      <c r="E141" s="141">
        <v>5</v>
      </c>
      <c r="F141" s="140" t="s">
        <v>619</v>
      </c>
      <c r="G141" s="341" t="s">
        <v>294</v>
      </c>
      <c r="H141" s="341">
        <v>9.0909090909090912E-2</v>
      </c>
      <c r="I141" s="341" t="s">
        <v>294</v>
      </c>
      <c r="J141" s="153"/>
      <c r="K141" s="34"/>
      <c r="L141" s="35"/>
      <c r="M141" s="42"/>
      <c r="N141" s="36"/>
      <c r="O141" s="153"/>
      <c r="P141" s="153"/>
      <c r="Q141" s="153"/>
      <c r="R141" s="45"/>
      <c r="S141" s="338"/>
      <c r="T141" s="338"/>
      <c r="U141" s="338"/>
    </row>
    <row r="142" spans="1:21" s="155" customFormat="1" ht="17.05" thickBot="1">
      <c r="A142" s="65"/>
      <c r="B142" s="55"/>
      <c r="C142" s="44"/>
      <c r="D142" s="44"/>
      <c r="E142" s="55"/>
      <c r="F142" s="55"/>
      <c r="G142" s="350"/>
      <c r="H142" s="350"/>
      <c r="I142" s="350"/>
      <c r="J142" s="44"/>
      <c r="K142" s="44"/>
      <c r="L142" s="44"/>
      <c r="M142" s="55"/>
      <c r="N142" s="55"/>
      <c r="O142" s="44"/>
      <c r="P142" s="44"/>
      <c r="Q142" s="44"/>
      <c r="R142" s="55"/>
      <c r="S142" s="87"/>
      <c r="T142" s="87"/>
      <c r="U142" s="87"/>
    </row>
    <row r="143" spans="1:21" s="152" customFormat="1">
      <c r="A143" s="15">
        <v>43886</v>
      </c>
      <c r="B143" s="66" t="s">
        <v>27</v>
      </c>
      <c r="C143" s="47" t="s">
        <v>356</v>
      </c>
      <c r="D143" s="139" t="s">
        <v>618</v>
      </c>
      <c r="E143" s="147">
        <v>65</v>
      </c>
      <c r="F143" s="148" t="s">
        <v>619</v>
      </c>
      <c r="G143" s="341">
        <v>3.25</v>
      </c>
      <c r="H143" s="341" t="s">
        <v>294</v>
      </c>
      <c r="I143" s="341" t="s">
        <v>294</v>
      </c>
      <c r="J143" s="153"/>
      <c r="K143" s="19" t="s">
        <v>358</v>
      </c>
      <c r="L143" s="20" t="s">
        <v>357</v>
      </c>
      <c r="M143" s="21">
        <v>65</v>
      </c>
      <c r="N143" s="22" t="s">
        <v>160</v>
      </c>
      <c r="O143" s="153"/>
      <c r="P143" s="153"/>
      <c r="Q143" s="153"/>
      <c r="R143" s="45"/>
      <c r="S143" s="338">
        <v>3.25</v>
      </c>
      <c r="T143" s="338"/>
      <c r="U143" s="338"/>
    </row>
    <row r="144" spans="1:21" s="152" customFormat="1">
      <c r="A144" s="25"/>
      <c r="B144" s="48"/>
      <c r="C144" s="154"/>
      <c r="D144" s="154" t="s">
        <v>675</v>
      </c>
      <c r="E144" s="74">
        <v>15</v>
      </c>
      <c r="F144" s="75" t="s">
        <v>619</v>
      </c>
      <c r="G144" s="341">
        <v>0.75</v>
      </c>
      <c r="H144" s="341" t="s">
        <v>294</v>
      </c>
      <c r="I144" s="341" t="s">
        <v>294</v>
      </c>
      <c r="J144" s="153"/>
      <c r="K144" s="28"/>
      <c r="L144" s="29" t="s">
        <v>359</v>
      </c>
      <c r="M144" s="30">
        <v>15</v>
      </c>
      <c r="N144" s="31" t="s">
        <v>160</v>
      </c>
      <c r="O144" s="153"/>
      <c r="P144" s="153"/>
      <c r="Q144" s="153"/>
      <c r="R144" s="45"/>
      <c r="S144" s="338">
        <v>0.75</v>
      </c>
      <c r="T144" s="338"/>
      <c r="U144" s="338"/>
    </row>
    <row r="145" spans="1:21" s="152" customFormat="1">
      <c r="A145" s="25"/>
      <c r="B145" s="48"/>
      <c r="C145" s="50" t="s">
        <v>386</v>
      </c>
      <c r="D145" s="154" t="s">
        <v>676</v>
      </c>
      <c r="E145" s="74">
        <v>75</v>
      </c>
      <c r="F145" s="75" t="s">
        <v>619</v>
      </c>
      <c r="G145" s="341" t="s">
        <v>294</v>
      </c>
      <c r="H145" s="341">
        <v>2.1428571428571428</v>
      </c>
      <c r="I145" s="341" t="s">
        <v>294</v>
      </c>
      <c r="J145" s="153"/>
      <c r="K145" s="33" t="s">
        <v>360</v>
      </c>
      <c r="L145" s="29" t="s">
        <v>573</v>
      </c>
      <c r="M145" s="30">
        <v>40</v>
      </c>
      <c r="N145" s="31" t="s">
        <v>160</v>
      </c>
      <c r="O145" s="153"/>
      <c r="P145" s="153"/>
      <c r="Q145" s="153"/>
      <c r="R145" s="45"/>
      <c r="S145" s="338"/>
      <c r="T145" s="338"/>
      <c r="U145" s="338"/>
    </row>
    <row r="146" spans="1:21" s="152" customFormat="1">
      <c r="A146" s="25"/>
      <c r="B146" s="48"/>
      <c r="C146" s="154"/>
      <c r="D146" s="154"/>
      <c r="E146" s="74"/>
      <c r="F146" s="75"/>
      <c r="G146" s="341"/>
      <c r="H146" s="341"/>
      <c r="I146" s="341"/>
      <c r="J146" s="153"/>
      <c r="K146" s="28"/>
      <c r="L146" s="29" t="s">
        <v>574</v>
      </c>
      <c r="M146" s="30">
        <v>15</v>
      </c>
      <c r="N146" s="31" t="s">
        <v>334</v>
      </c>
      <c r="O146" s="153"/>
      <c r="P146" s="153"/>
      <c r="Q146" s="153"/>
      <c r="R146" s="45"/>
      <c r="S146" s="338"/>
      <c r="T146" s="338"/>
      <c r="U146" s="338"/>
    </row>
    <row r="147" spans="1:21" s="152" customFormat="1">
      <c r="A147" s="25"/>
      <c r="B147" s="48"/>
      <c r="C147" s="154"/>
      <c r="D147" s="154"/>
      <c r="E147" s="74"/>
      <c r="F147" s="75"/>
      <c r="G147" s="341"/>
      <c r="H147" s="341"/>
      <c r="I147" s="341"/>
      <c r="J147" s="153"/>
      <c r="K147" s="28"/>
      <c r="L147" s="29" t="s">
        <v>531</v>
      </c>
      <c r="M147" s="30">
        <v>15</v>
      </c>
      <c r="N147" s="31" t="s">
        <v>160</v>
      </c>
      <c r="O147" s="153"/>
      <c r="P147" s="153"/>
      <c r="Q147" s="153"/>
      <c r="R147" s="45"/>
      <c r="S147" s="338"/>
      <c r="T147" s="338"/>
      <c r="U147" s="338"/>
    </row>
    <row r="148" spans="1:21" s="152" customFormat="1">
      <c r="A148" s="25"/>
      <c r="B148" s="48"/>
      <c r="C148" s="154"/>
      <c r="D148" s="154"/>
      <c r="E148" s="74"/>
      <c r="F148" s="75"/>
      <c r="G148" s="341"/>
      <c r="H148" s="341"/>
      <c r="I148" s="341"/>
      <c r="J148" s="153"/>
      <c r="K148" s="28"/>
      <c r="L148" s="29" t="s">
        <v>496</v>
      </c>
      <c r="M148" s="30">
        <v>5</v>
      </c>
      <c r="N148" s="31" t="s">
        <v>334</v>
      </c>
      <c r="O148" s="153"/>
      <c r="P148" s="153"/>
      <c r="Q148" s="153"/>
      <c r="R148" s="45"/>
      <c r="S148" s="338">
        <v>0.1</v>
      </c>
      <c r="T148" s="338"/>
      <c r="U148" s="338"/>
    </row>
    <row r="149" spans="1:21" s="152" customFormat="1">
      <c r="A149" s="25"/>
      <c r="B149" s="48"/>
      <c r="C149" s="154"/>
      <c r="D149" s="154"/>
      <c r="E149" s="74"/>
      <c r="F149" s="75"/>
      <c r="G149" s="341"/>
      <c r="H149" s="341"/>
      <c r="I149" s="341"/>
      <c r="J149" s="153"/>
      <c r="K149" s="28"/>
      <c r="L149" s="29" t="s">
        <v>532</v>
      </c>
      <c r="M149" s="30"/>
      <c r="N149" s="31"/>
      <c r="O149" s="153"/>
      <c r="P149" s="153"/>
      <c r="Q149" s="153"/>
      <c r="R149" s="45"/>
      <c r="S149" s="338"/>
      <c r="T149" s="338"/>
      <c r="U149" s="338"/>
    </row>
    <row r="150" spans="1:21" s="152" customFormat="1" ht="17.05" thickBot="1">
      <c r="A150" s="25"/>
      <c r="B150" s="48"/>
      <c r="C150" s="154"/>
      <c r="D150" s="154"/>
      <c r="E150" s="74"/>
      <c r="F150" s="75"/>
      <c r="G150" s="341"/>
      <c r="H150" s="341"/>
      <c r="I150" s="341"/>
      <c r="J150" s="153"/>
      <c r="K150" s="28"/>
      <c r="L150" s="29"/>
      <c r="M150" s="30"/>
      <c r="N150" s="31"/>
      <c r="O150" s="153"/>
      <c r="P150" s="153"/>
      <c r="Q150" s="153"/>
      <c r="R150" s="45"/>
      <c r="S150" s="338"/>
      <c r="T150" s="338"/>
      <c r="U150" s="338"/>
    </row>
    <row r="151" spans="1:21" s="152" customFormat="1">
      <c r="A151" s="25"/>
      <c r="B151" s="48"/>
      <c r="C151" s="50" t="s">
        <v>471</v>
      </c>
      <c r="D151" s="154" t="s">
        <v>472</v>
      </c>
      <c r="E151" s="74">
        <v>30</v>
      </c>
      <c r="F151" s="75" t="s">
        <v>619</v>
      </c>
      <c r="G151" s="341">
        <v>0.35294117647058826</v>
      </c>
      <c r="H151" s="341" t="s">
        <v>294</v>
      </c>
      <c r="I151" s="341" t="s">
        <v>294</v>
      </c>
      <c r="J151" s="153"/>
      <c r="K151" s="33" t="s">
        <v>471</v>
      </c>
      <c r="L151" s="29" t="s">
        <v>472</v>
      </c>
      <c r="M151" s="30">
        <v>30</v>
      </c>
      <c r="N151" s="31" t="s">
        <v>11</v>
      </c>
      <c r="O151" s="17" t="s">
        <v>148</v>
      </c>
      <c r="P151" s="20" t="s">
        <v>144</v>
      </c>
      <c r="Q151" s="20">
        <v>40</v>
      </c>
      <c r="R151" s="22" t="s">
        <v>11</v>
      </c>
      <c r="S151" s="338"/>
      <c r="T151" s="338">
        <v>0.73</v>
      </c>
      <c r="U151" s="338">
        <v>0.3</v>
      </c>
    </row>
    <row r="152" spans="1:21" s="152" customFormat="1" ht="32.75">
      <c r="A152" s="25"/>
      <c r="B152" s="48"/>
      <c r="C152" s="154"/>
      <c r="D152" s="154" t="s">
        <v>473</v>
      </c>
      <c r="E152" s="74">
        <v>15</v>
      </c>
      <c r="F152" s="74" t="s">
        <v>619</v>
      </c>
      <c r="G152" s="341">
        <v>0.16666666666666666</v>
      </c>
      <c r="H152" s="341" t="s">
        <v>294</v>
      </c>
      <c r="I152" s="341" t="s">
        <v>294</v>
      </c>
      <c r="J152" s="153"/>
      <c r="K152" s="28"/>
      <c r="L152" s="29" t="s">
        <v>473</v>
      </c>
      <c r="M152" s="30">
        <v>15</v>
      </c>
      <c r="N152" s="31" t="s">
        <v>11</v>
      </c>
      <c r="O152" s="63"/>
      <c r="P152" s="29" t="s">
        <v>533</v>
      </c>
      <c r="Q152" s="29">
        <v>10</v>
      </c>
      <c r="R152" s="31" t="s">
        <v>11</v>
      </c>
      <c r="S152" s="338"/>
      <c r="T152" s="338"/>
      <c r="U152" s="338">
        <v>0.15</v>
      </c>
    </row>
    <row r="153" spans="1:21" s="152" customFormat="1" ht="32.75">
      <c r="A153" s="25"/>
      <c r="B153" s="48"/>
      <c r="C153" s="154"/>
      <c r="D153" s="154" t="s">
        <v>474</v>
      </c>
      <c r="E153" s="74">
        <v>25</v>
      </c>
      <c r="F153" s="75" t="s">
        <v>619</v>
      </c>
      <c r="G153" s="341" t="s">
        <v>294</v>
      </c>
      <c r="H153" s="341">
        <v>0.3125</v>
      </c>
      <c r="I153" s="341" t="s">
        <v>294</v>
      </c>
      <c r="J153" s="153"/>
      <c r="K153" s="28"/>
      <c r="L153" s="29" t="s">
        <v>474</v>
      </c>
      <c r="M153" s="30">
        <v>25</v>
      </c>
      <c r="N153" s="31" t="s">
        <v>11</v>
      </c>
      <c r="O153" s="63"/>
      <c r="P153" s="29" t="s">
        <v>361</v>
      </c>
      <c r="Q153" s="29">
        <v>20</v>
      </c>
      <c r="R153" s="31" t="s">
        <v>11</v>
      </c>
      <c r="S153" s="338"/>
      <c r="T153" s="338">
        <f>25/80+20/35</f>
        <v>0.8839285714285714</v>
      </c>
      <c r="U153" s="338"/>
    </row>
    <row r="154" spans="1:21" s="152" customFormat="1" ht="17.05" thickBot="1">
      <c r="A154" s="25"/>
      <c r="B154" s="48"/>
      <c r="C154" s="154"/>
      <c r="D154" s="154" t="s">
        <v>475</v>
      </c>
      <c r="E154" s="74">
        <v>5</v>
      </c>
      <c r="F154" s="75" t="s">
        <v>619</v>
      </c>
      <c r="G154" s="341" t="s">
        <v>294</v>
      </c>
      <c r="H154" s="341" t="s">
        <v>294</v>
      </c>
      <c r="I154" s="341">
        <v>0.05</v>
      </c>
      <c r="J154" s="153"/>
      <c r="K154" s="28"/>
      <c r="L154" s="29" t="s">
        <v>475</v>
      </c>
      <c r="M154" s="30">
        <v>5</v>
      </c>
      <c r="N154" s="31" t="s">
        <v>11</v>
      </c>
      <c r="O154" s="64"/>
      <c r="P154" s="35" t="s">
        <v>142</v>
      </c>
      <c r="Q154" s="35"/>
      <c r="R154" s="36"/>
      <c r="S154" s="338"/>
      <c r="T154" s="338"/>
      <c r="U154" s="338">
        <v>0.05</v>
      </c>
    </row>
    <row r="155" spans="1:21" s="152" customFormat="1">
      <c r="A155" s="25"/>
      <c r="B155" s="48"/>
      <c r="C155" s="154"/>
      <c r="D155" s="154" t="s">
        <v>142</v>
      </c>
      <c r="E155" s="74">
        <v>1</v>
      </c>
      <c r="F155" s="75" t="s">
        <v>11</v>
      </c>
      <c r="G155" s="341" t="s">
        <v>294</v>
      </c>
      <c r="H155" s="341" t="s">
        <v>294</v>
      </c>
      <c r="I155" s="341">
        <v>0.01</v>
      </c>
      <c r="J155" s="153"/>
      <c r="K155" s="28"/>
      <c r="L155" s="29" t="s">
        <v>142</v>
      </c>
      <c r="M155" s="30">
        <v>1</v>
      </c>
      <c r="N155" s="31" t="s">
        <v>11</v>
      </c>
      <c r="O155" s="23"/>
      <c r="P155" s="23"/>
      <c r="Q155" s="23"/>
      <c r="R155" s="24"/>
      <c r="S155" s="338"/>
      <c r="T155" s="338"/>
      <c r="U155" s="338">
        <v>0.01</v>
      </c>
    </row>
    <row r="156" spans="1:21" s="152" customFormat="1">
      <c r="A156" s="25"/>
      <c r="B156" s="48"/>
      <c r="C156" s="154"/>
      <c r="D156" s="154" t="s">
        <v>23</v>
      </c>
      <c r="E156" s="74">
        <v>1</v>
      </c>
      <c r="F156" s="75" t="s">
        <v>11</v>
      </c>
      <c r="G156" s="341" t="s">
        <v>294</v>
      </c>
      <c r="H156" s="341" t="s">
        <v>294</v>
      </c>
      <c r="I156" s="341" t="s">
        <v>294</v>
      </c>
      <c r="J156" s="153"/>
      <c r="K156" s="28"/>
      <c r="L156" s="29" t="s">
        <v>23</v>
      </c>
      <c r="M156" s="30">
        <v>1</v>
      </c>
      <c r="N156" s="31" t="s">
        <v>11</v>
      </c>
      <c r="O156" s="23"/>
      <c r="P156" s="23"/>
      <c r="Q156" s="23"/>
      <c r="R156" s="24"/>
      <c r="S156" s="338"/>
      <c r="T156" s="338"/>
      <c r="U156" s="338"/>
    </row>
    <row r="157" spans="1:21" s="152" customFormat="1">
      <c r="A157" s="25"/>
      <c r="B157" s="48"/>
      <c r="C157" s="50" t="s">
        <v>12</v>
      </c>
      <c r="D157" s="154" t="s">
        <v>12</v>
      </c>
      <c r="E157" s="74">
        <v>70</v>
      </c>
      <c r="F157" s="75" t="s">
        <v>11</v>
      </c>
      <c r="G157" s="341" t="s">
        <v>294</v>
      </c>
      <c r="H157" s="341" t="s">
        <v>294</v>
      </c>
      <c r="I157" s="341">
        <v>0.7</v>
      </c>
      <c r="J157" s="153"/>
      <c r="K157" s="33" t="s">
        <v>12</v>
      </c>
      <c r="L157" s="29" t="s">
        <v>12</v>
      </c>
      <c r="M157" s="30">
        <v>70</v>
      </c>
      <c r="N157" s="31" t="s">
        <v>11</v>
      </c>
      <c r="O157" s="23"/>
      <c r="P157" s="23"/>
      <c r="Q157" s="23"/>
      <c r="R157" s="24"/>
      <c r="S157" s="338"/>
      <c r="T157" s="338"/>
      <c r="U157" s="338">
        <v>0.7</v>
      </c>
    </row>
    <row r="158" spans="1:21" s="152" customFormat="1">
      <c r="A158" s="25"/>
      <c r="B158" s="48"/>
      <c r="C158" s="154"/>
      <c r="D158" s="154" t="s">
        <v>13</v>
      </c>
      <c r="E158" s="74">
        <v>1</v>
      </c>
      <c r="F158" s="75" t="s">
        <v>11</v>
      </c>
      <c r="G158" s="341" t="s">
        <v>294</v>
      </c>
      <c r="H158" s="341" t="s">
        <v>294</v>
      </c>
      <c r="I158" s="341"/>
      <c r="J158" s="153"/>
      <c r="K158" s="28"/>
      <c r="L158" s="29" t="s">
        <v>13</v>
      </c>
      <c r="M158" s="30">
        <v>1</v>
      </c>
      <c r="N158" s="31" t="s">
        <v>11</v>
      </c>
      <c r="O158" s="153"/>
      <c r="P158" s="153"/>
      <c r="Q158" s="153"/>
      <c r="R158" s="45"/>
      <c r="S158" s="338"/>
      <c r="T158" s="338"/>
      <c r="U158" s="338">
        <v>0.01</v>
      </c>
    </row>
    <row r="159" spans="1:21" s="152" customFormat="1">
      <c r="A159" s="25"/>
      <c r="B159" s="48"/>
      <c r="C159" s="50" t="s">
        <v>598</v>
      </c>
      <c r="D159" s="154" t="s">
        <v>677</v>
      </c>
      <c r="E159" s="74">
        <v>10</v>
      </c>
      <c r="F159" s="75" t="s">
        <v>11</v>
      </c>
      <c r="G159" s="341">
        <v>0.1111111111111111</v>
      </c>
      <c r="H159" s="341" t="s">
        <v>294</v>
      </c>
      <c r="I159" s="341" t="s">
        <v>294</v>
      </c>
      <c r="J159" s="153"/>
      <c r="K159" s="33" t="s">
        <v>598</v>
      </c>
      <c r="L159" s="29" t="s">
        <v>599</v>
      </c>
      <c r="M159" s="30">
        <v>10</v>
      </c>
      <c r="N159" s="31" t="s">
        <v>11</v>
      </c>
      <c r="O159" s="153"/>
      <c r="P159" s="153"/>
      <c r="Q159" s="153"/>
      <c r="R159" s="45"/>
      <c r="S159" s="341">
        <v>0.11</v>
      </c>
      <c r="T159" s="338"/>
      <c r="U159" s="341"/>
    </row>
    <row r="160" spans="1:21" s="152" customFormat="1">
      <c r="A160" s="25"/>
      <c r="B160" s="48"/>
      <c r="C160" s="154"/>
      <c r="D160" s="154" t="s">
        <v>645</v>
      </c>
      <c r="E160" s="74">
        <v>7</v>
      </c>
      <c r="F160" s="75" t="s">
        <v>11</v>
      </c>
      <c r="G160" s="341">
        <v>8.2352941176470587E-2</v>
      </c>
      <c r="H160" s="341" t="s">
        <v>294</v>
      </c>
      <c r="I160" s="341" t="s">
        <v>294</v>
      </c>
      <c r="J160" s="153"/>
      <c r="K160" s="28"/>
      <c r="L160" s="29" t="s">
        <v>600</v>
      </c>
      <c r="M160" s="30">
        <v>7</v>
      </c>
      <c r="N160" s="31" t="s">
        <v>11</v>
      </c>
      <c r="O160" s="153"/>
      <c r="P160" s="153"/>
      <c r="Q160" s="153"/>
      <c r="R160" s="45"/>
      <c r="S160" s="341">
        <v>8.2400000000000001E-2</v>
      </c>
      <c r="T160" s="338"/>
      <c r="U160" s="341"/>
    </row>
    <row r="161" spans="1:21" s="152" customFormat="1">
      <c r="A161" s="25"/>
      <c r="B161" s="48"/>
      <c r="C161" s="154"/>
      <c r="D161" s="154" t="s">
        <v>632</v>
      </c>
      <c r="E161" s="74">
        <v>5</v>
      </c>
      <c r="F161" s="75" t="s">
        <v>11</v>
      </c>
      <c r="G161" s="341" t="s">
        <v>294</v>
      </c>
      <c r="H161" s="341" t="s">
        <v>294</v>
      </c>
      <c r="I161" s="341">
        <v>0.05</v>
      </c>
      <c r="J161" s="153"/>
      <c r="K161" s="28"/>
      <c r="L161" s="29" t="s">
        <v>602</v>
      </c>
      <c r="M161" s="30">
        <v>5</v>
      </c>
      <c r="N161" s="31" t="s">
        <v>11</v>
      </c>
      <c r="O161" s="153"/>
      <c r="P161" s="153"/>
      <c r="Q161" s="153"/>
      <c r="R161" s="45"/>
      <c r="S161" s="338"/>
      <c r="T161" s="338">
        <v>0.09</v>
      </c>
      <c r="U161" s="338"/>
    </row>
    <row r="162" spans="1:21" s="152" customFormat="1">
      <c r="A162" s="25"/>
      <c r="B162" s="48"/>
      <c r="C162" s="100"/>
      <c r="D162" s="100" t="s">
        <v>630</v>
      </c>
      <c r="E162" s="128">
        <v>5</v>
      </c>
      <c r="F162" s="129" t="s">
        <v>11</v>
      </c>
      <c r="G162" s="341" t="s">
        <v>294</v>
      </c>
      <c r="H162" s="341">
        <v>9.0909090909090912E-2</v>
      </c>
      <c r="I162" s="341" t="s">
        <v>294</v>
      </c>
      <c r="J162" s="153"/>
      <c r="K162" s="90"/>
      <c r="L162" s="82" t="s">
        <v>601</v>
      </c>
      <c r="M162" s="86">
        <v>3</v>
      </c>
      <c r="N162" s="91" t="s">
        <v>11</v>
      </c>
      <c r="O162" s="153"/>
      <c r="P162" s="153"/>
      <c r="Q162" s="153"/>
      <c r="R162" s="45"/>
      <c r="S162" s="338"/>
      <c r="T162" s="338"/>
      <c r="U162" s="338">
        <v>0.03</v>
      </c>
    </row>
    <row r="163" spans="1:21" s="152" customFormat="1">
      <c r="A163" s="25"/>
      <c r="B163" s="48"/>
      <c r="C163" s="100"/>
      <c r="D163" s="100" t="s">
        <v>631</v>
      </c>
      <c r="E163" s="128">
        <v>3</v>
      </c>
      <c r="F163" s="129" t="s">
        <v>11</v>
      </c>
      <c r="G163" s="341" t="s">
        <v>294</v>
      </c>
      <c r="H163" s="341" t="s">
        <v>294</v>
      </c>
      <c r="I163" s="341">
        <v>0.03</v>
      </c>
      <c r="J163" s="153"/>
      <c r="K163" s="90"/>
      <c r="L163" s="82"/>
      <c r="M163" s="86"/>
      <c r="N163" s="91"/>
      <c r="O163" s="153"/>
      <c r="P163" s="153"/>
      <c r="Q163" s="153"/>
      <c r="R163" s="45"/>
      <c r="S163" s="338"/>
      <c r="T163" s="338"/>
      <c r="U163" s="338"/>
    </row>
    <row r="164" spans="1:21" s="152" customFormat="1" ht="17.05" thickBot="1">
      <c r="A164" s="38"/>
      <c r="B164" s="52"/>
      <c r="C164" s="53" t="s">
        <v>32</v>
      </c>
      <c r="D164" s="56" t="s">
        <v>14</v>
      </c>
      <c r="E164" s="141">
        <v>1</v>
      </c>
      <c r="F164" s="140" t="s">
        <v>18</v>
      </c>
      <c r="G164" s="341" t="s">
        <v>294</v>
      </c>
      <c r="H164" s="341" t="s">
        <v>294</v>
      </c>
      <c r="I164" s="341" t="s">
        <v>294</v>
      </c>
      <c r="J164" s="153"/>
      <c r="K164" s="41" t="s">
        <v>14</v>
      </c>
      <c r="L164" s="35" t="s">
        <v>14</v>
      </c>
      <c r="M164" s="42">
        <v>1</v>
      </c>
      <c r="N164" s="36" t="s">
        <v>18</v>
      </c>
      <c r="O164" s="153"/>
      <c r="P164" s="153"/>
      <c r="Q164" s="153"/>
      <c r="R164" s="45"/>
      <c r="S164" s="339">
        <f>SUM(S143:S162)</f>
        <v>4.2923999999999998</v>
      </c>
      <c r="T164" s="339">
        <f t="shared" ref="T164:U164" si="4">SUM(T143:T162)</f>
        <v>1.7039285714285715</v>
      </c>
      <c r="U164" s="339">
        <f t="shared" si="4"/>
        <v>1.25</v>
      </c>
    </row>
    <row r="165" spans="1:21" s="155" customFormat="1" ht="17.05" thickBot="1">
      <c r="A165" s="65"/>
      <c r="B165" s="55"/>
      <c r="C165" s="44"/>
      <c r="D165" s="44"/>
      <c r="E165" s="55"/>
      <c r="F165" s="55"/>
      <c r="G165" s="350"/>
      <c r="H165" s="350"/>
      <c r="I165" s="350"/>
      <c r="J165" s="44"/>
      <c r="K165" s="44"/>
      <c r="L165" s="44"/>
      <c r="M165" s="55"/>
      <c r="N165" s="55"/>
      <c r="O165" s="44"/>
      <c r="P165" s="44"/>
      <c r="Q165" s="44"/>
      <c r="R165" s="55"/>
      <c r="S165" s="87"/>
      <c r="T165" s="87"/>
      <c r="U165" s="87"/>
    </row>
    <row r="166" spans="1:21" s="152" customFormat="1">
      <c r="A166" s="15">
        <v>43887</v>
      </c>
      <c r="B166" s="66" t="s">
        <v>362</v>
      </c>
      <c r="C166" s="47" t="s">
        <v>149</v>
      </c>
      <c r="D166" s="139" t="s">
        <v>618</v>
      </c>
      <c r="E166" s="147">
        <v>65</v>
      </c>
      <c r="F166" s="148" t="s">
        <v>11</v>
      </c>
      <c r="G166" s="341">
        <v>3.25</v>
      </c>
      <c r="H166" s="341" t="s">
        <v>294</v>
      </c>
      <c r="I166" s="341" t="s">
        <v>294</v>
      </c>
      <c r="J166" s="153"/>
      <c r="K166" s="19" t="s">
        <v>149</v>
      </c>
      <c r="L166" s="20" t="s">
        <v>613</v>
      </c>
      <c r="M166" s="21">
        <v>65</v>
      </c>
      <c r="N166" s="22" t="s">
        <v>11</v>
      </c>
      <c r="O166" s="153"/>
      <c r="P166" s="153"/>
      <c r="Q166" s="153"/>
      <c r="R166" s="45"/>
      <c r="S166" s="338">
        <v>3.25</v>
      </c>
      <c r="T166" s="338"/>
      <c r="U166" s="338"/>
    </row>
    <row r="167" spans="1:21" s="152" customFormat="1">
      <c r="A167" s="25"/>
      <c r="B167" s="48"/>
      <c r="C167" s="154"/>
      <c r="D167" s="154" t="s">
        <v>135</v>
      </c>
      <c r="E167" s="74">
        <v>5</v>
      </c>
      <c r="F167" s="75" t="s">
        <v>11</v>
      </c>
      <c r="G167" s="341">
        <v>0.25</v>
      </c>
      <c r="H167" s="341" t="s">
        <v>294</v>
      </c>
      <c r="I167" s="341" t="s">
        <v>294</v>
      </c>
      <c r="J167" s="153"/>
      <c r="K167" s="28"/>
      <c r="L167" s="29" t="s">
        <v>135</v>
      </c>
      <c r="M167" s="30">
        <v>5</v>
      </c>
      <c r="N167" s="31" t="s">
        <v>11</v>
      </c>
      <c r="O167" s="153"/>
      <c r="P167" s="153"/>
      <c r="Q167" s="153"/>
      <c r="R167" s="45"/>
      <c r="S167" s="338">
        <v>0.25</v>
      </c>
      <c r="T167" s="338"/>
      <c r="U167" s="338"/>
    </row>
    <row r="168" spans="1:21" s="152" customFormat="1">
      <c r="A168" s="25"/>
      <c r="B168" s="48"/>
      <c r="C168" s="154"/>
      <c r="D168" s="154" t="s">
        <v>678</v>
      </c>
      <c r="E168" s="74">
        <v>5</v>
      </c>
      <c r="F168" s="75" t="s">
        <v>11</v>
      </c>
      <c r="G168" s="341">
        <v>0.25</v>
      </c>
      <c r="H168" s="341" t="s">
        <v>294</v>
      </c>
      <c r="I168" s="341" t="s">
        <v>294</v>
      </c>
      <c r="J168" s="153"/>
      <c r="K168" s="28"/>
      <c r="L168" s="29" t="s">
        <v>363</v>
      </c>
      <c r="M168" s="30">
        <v>5</v>
      </c>
      <c r="N168" s="31" t="s">
        <v>11</v>
      </c>
      <c r="O168" s="153"/>
      <c r="P168" s="153"/>
      <c r="Q168" s="153"/>
      <c r="R168" s="45"/>
      <c r="S168" s="338">
        <v>0.25</v>
      </c>
      <c r="T168" s="338"/>
      <c r="U168" s="338"/>
    </row>
    <row r="169" spans="1:21" s="152" customFormat="1">
      <c r="A169" s="25"/>
      <c r="B169" s="48"/>
      <c r="C169" s="154"/>
      <c r="D169" s="154" t="s">
        <v>364</v>
      </c>
      <c r="E169" s="74">
        <v>3</v>
      </c>
      <c r="F169" s="75" t="s">
        <v>11</v>
      </c>
      <c r="G169" s="341">
        <v>0.15</v>
      </c>
      <c r="H169" s="341" t="s">
        <v>294</v>
      </c>
      <c r="I169" s="341" t="s">
        <v>294</v>
      </c>
      <c r="J169" s="153"/>
      <c r="K169" s="28"/>
      <c r="L169" s="29" t="s">
        <v>364</v>
      </c>
      <c r="M169" s="30">
        <v>3</v>
      </c>
      <c r="N169" s="31" t="s">
        <v>11</v>
      </c>
      <c r="O169" s="153"/>
      <c r="P169" s="153"/>
      <c r="Q169" s="153"/>
      <c r="R169" s="45"/>
      <c r="S169" s="338">
        <v>0.15</v>
      </c>
      <c r="T169" s="338"/>
      <c r="U169" s="338"/>
    </row>
    <row r="170" spans="1:21" s="152" customFormat="1">
      <c r="A170" s="25"/>
      <c r="B170" s="48"/>
      <c r="C170" s="154"/>
      <c r="D170" s="154" t="s">
        <v>679</v>
      </c>
      <c r="E170" s="74">
        <v>2</v>
      </c>
      <c r="F170" s="75" t="s">
        <v>11</v>
      </c>
      <c r="G170" s="341">
        <v>0.1</v>
      </c>
      <c r="H170" s="341" t="s">
        <v>294</v>
      </c>
      <c r="I170" s="341" t="s">
        <v>294</v>
      </c>
      <c r="J170" s="153"/>
      <c r="K170" s="28"/>
      <c r="L170" s="29" t="s">
        <v>365</v>
      </c>
      <c r="M170" s="30">
        <v>2</v>
      </c>
      <c r="N170" s="31" t="s">
        <v>11</v>
      </c>
      <c r="O170" s="153"/>
      <c r="P170" s="153"/>
      <c r="Q170" s="153"/>
      <c r="R170" s="45"/>
      <c r="S170" s="338">
        <v>0.1</v>
      </c>
      <c r="T170" s="338"/>
      <c r="U170" s="338"/>
    </row>
    <row r="171" spans="1:21" s="152" customFormat="1">
      <c r="A171" s="25"/>
      <c r="B171" s="48"/>
      <c r="C171" s="50" t="s">
        <v>344</v>
      </c>
      <c r="D171" s="154" t="s">
        <v>680</v>
      </c>
      <c r="E171" s="74">
        <v>50</v>
      </c>
      <c r="F171" s="75" t="s">
        <v>11</v>
      </c>
      <c r="G171" s="341" t="s">
        <v>294</v>
      </c>
      <c r="H171" s="341">
        <v>1.4285714285714286</v>
      </c>
      <c r="I171" s="341" t="s">
        <v>294</v>
      </c>
      <c r="J171" s="153"/>
      <c r="K171" s="33" t="s">
        <v>366</v>
      </c>
      <c r="L171" s="29" t="s">
        <v>367</v>
      </c>
      <c r="M171" s="30">
        <v>40</v>
      </c>
      <c r="N171" s="31" t="s">
        <v>11</v>
      </c>
      <c r="O171" s="153"/>
      <c r="P171" s="153"/>
      <c r="Q171" s="153"/>
      <c r="R171" s="45"/>
      <c r="S171" s="338"/>
      <c r="T171" s="338">
        <f>40/40</f>
        <v>1</v>
      </c>
      <c r="U171" s="338"/>
    </row>
    <row r="172" spans="1:21" s="152" customFormat="1">
      <c r="A172" s="25"/>
      <c r="B172" s="48"/>
      <c r="C172" s="154"/>
      <c r="D172" s="154" t="s">
        <v>681</v>
      </c>
      <c r="E172" s="74">
        <v>30</v>
      </c>
      <c r="F172" s="75" t="s">
        <v>11</v>
      </c>
      <c r="G172" s="341" t="s">
        <v>294</v>
      </c>
      <c r="H172" s="341">
        <v>0.57692307692307687</v>
      </c>
      <c r="I172" s="341" t="s">
        <v>294</v>
      </c>
      <c r="J172" s="153"/>
      <c r="K172" s="28"/>
      <c r="L172" s="29" t="s">
        <v>572</v>
      </c>
      <c r="M172" s="30">
        <v>15</v>
      </c>
      <c r="N172" s="31" t="s">
        <v>11</v>
      </c>
      <c r="O172" s="153"/>
      <c r="P172" s="153"/>
      <c r="Q172" s="153"/>
      <c r="R172" s="45"/>
      <c r="S172" s="338"/>
      <c r="T172" s="338"/>
      <c r="U172" s="338"/>
    </row>
    <row r="173" spans="1:21" s="152" customFormat="1">
      <c r="A173" s="25"/>
      <c r="B173" s="48"/>
      <c r="C173" s="154"/>
      <c r="D173" s="154" t="s">
        <v>682</v>
      </c>
      <c r="E173" s="74">
        <v>15</v>
      </c>
      <c r="F173" s="75" t="s">
        <v>11</v>
      </c>
      <c r="G173" s="341">
        <v>0.27272727272727271</v>
      </c>
      <c r="H173" s="341" t="s">
        <v>294</v>
      </c>
      <c r="I173" s="341" t="s">
        <v>294</v>
      </c>
      <c r="J173" s="153"/>
      <c r="K173" s="28"/>
      <c r="L173" s="29" t="s">
        <v>534</v>
      </c>
      <c r="M173" s="30">
        <v>5</v>
      </c>
      <c r="N173" s="31" t="s">
        <v>11</v>
      </c>
      <c r="O173" s="153"/>
      <c r="P173" s="153"/>
      <c r="Q173" s="153"/>
      <c r="R173" s="45"/>
      <c r="S173" s="338"/>
      <c r="T173" s="338"/>
      <c r="U173" s="338">
        <v>0.05</v>
      </c>
    </row>
    <row r="174" spans="1:21" s="152" customFormat="1">
      <c r="A174" s="25"/>
      <c r="B174" s="48"/>
      <c r="C174" s="154"/>
      <c r="D174" s="154" t="s">
        <v>683</v>
      </c>
      <c r="E174" s="74">
        <v>5</v>
      </c>
      <c r="F174" s="75" t="s">
        <v>11</v>
      </c>
      <c r="G174" s="341" t="s">
        <v>294</v>
      </c>
      <c r="H174" s="341" t="s">
        <v>294</v>
      </c>
      <c r="I174" s="341">
        <v>0.05</v>
      </c>
      <c r="J174" s="153"/>
      <c r="K174" s="28"/>
      <c r="L174" s="29" t="s">
        <v>535</v>
      </c>
      <c r="M174" s="30">
        <v>5</v>
      </c>
      <c r="N174" s="31" t="s">
        <v>11</v>
      </c>
      <c r="O174" s="153"/>
      <c r="P174" s="153"/>
      <c r="Q174" s="153"/>
      <c r="R174" s="45"/>
      <c r="S174" s="338"/>
      <c r="T174" s="338"/>
      <c r="U174" s="338">
        <v>0.05</v>
      </c>
    </row>
    <row r="175" spans="1:21" s="152" customFormat="1">
      <c r="A175" s="25"/>
      <c r="B175" s="48"/>
      <c r="C175" s="154"/>
      <c r="D175" s="154" t="s">
        <v>684</v>
      </c>
      <c r="E175" s="74">
        <v>5</v>
      </c>
      <c r="F175" s="75" t="s">
        <v>11</v>
      </c>
      <c r="G175" s="341" t="s">
        <v>294</v>
      </c>
      <c r="H175" s="341" t="s">
        <v>294</v>
      </c>
      <c r="I175" s="341">
        <v>0.05</v>
      </c>
      <c r="J175" s="153"/>
      <c r="K175" s="28"/>
      <c r="L175" s="29" t="s">
        <v>368</v>
      </c>
      <c r="M175" s="30"/>
      <c r="N175" s="31" t="s">
        <v>11</v>
      </c>
      <c r="O175" s="153"/>
      <c r="P175" s="153"/>
      <c r="Q175" s="153"/>
      <c r="R175" s="45"/>
      <c r="S175" s="338"/>
      <c r="T175" s="338"/>
      <c r="U175" s="338"/>
    </row>
    <row r="176" spans="1:21" s="152" customFormat="1">
      <c r="A176" s="25"/>
      <c r="B176" s="48"/>
      <c r="C176" s="154"/>
      <c r="D176" s="154" t="s">
        <v>685</v>
      </c>
      <c r="E176" s="74">
        <v>5</v>
      </c>
      <c r="F176" s="75" t="s">
        <v>11</v>
      </c>
      <c r="G176" s="341" t="s">
        <v>294</v>
      </c>
      <c r="H176" s="341" t="s">
        <v>294</v>
      </c>
      <c r="I176" s="341">
        <v>0.05</v>
      </c>
      <c r="J176" s="153"/>
      <c r="K176" s="28"/>
      <c r="L176" s="29"/>
      <c r="M176" s="30"/>
      <c r="N176" s="31"/>
      <c r="O176" s="153"/>
      <c r="P176" s="153"/>
      <c r="Q176" s="153"/>
      <c r="R176" s="45"/>
      <c r="S176" s="338"/>
      <c r="T176" s="338"/>
      <c r="U176" s="338"/>
    </row>
    <row r="177" spans="1:21" s="152" customFormat="1">
      <c r="A177" s="25"/>
      <c r="B177" s="48"/>
      <c r="C177" s="154"/>
      <c r="D177" s="154" t="s">
        <v>147</v>
      </c>
      <c r="E177" s="74"/>
      <c r="F177" s="75" t="s">
        <v>11</v>
      </c>
      <c r="G177" s="341" t="s">
        <v>294</v>
      </c>
      <c r="H177" s="341" t="s">
        <v>294</v>
      </c>
      <c r="I177" s="341"/>
      <c r="J177" s="153"/>
      <c r="K177" s="28"/>
      <c r="L177" s="29"/>
      <c r="M177" s="30"/>
      <c r="N177" s="31"/>
      <c r="O177" s="153"/>
      <c r="P177" s="153"/>
      <c r="Q177" s="153"/>
      <c r="R177" s="45"/>
      <c r="S177" s="338"/>
      <c r="T177" s="338"/>
      <c r="U177" s="338"/>
    </row>
    <row r="178" spans="1:21" s="152" customFormat="1" ht="17.05" thickBot="1">
      <c r="A178" s="25"/>
      <c r="B178" s="48"/>
      <c r="C178" s="154"/>
      <c r="D178" s="154" t="s">
        <v>686</v>
      </c>
      <c r="E178" s="74"/>
      <c r="F178" s="75"/>
      <c r="G178" s="341" t="s">
        <v>294</v>
      </c>
      <c r="H178" s="341" t="s">
        <v>294</v>
      </c>
      <c r="I178" s="341" t="s">
        <v>294</v>
      </c>
      <c r="J178" s="153"/>
      <c r="K178" s="28"/>
      <c r="L178" s="29"/>
      <c r="M178" s="30"/>
      <c r="N178" s="31"/>
      <c r="O178" s="153"/>
      <c r="P178" s="153"/>
      <c r="Q178" s="153"/>
      <c r="R178" s="45"/>
      <c r="S178" s="338"/>
      <c r="T178" s="338"/>
      <c r="U178" s="338"/>
    </row>
    <row r="179" spans="1:21" s="152" customFormat="1" ht="32.75">
      <c r="A179" s="25"/>
      <c r="B179" s="48"/>
      <c r="C179" s="50" t="s">
        <v>345</v>
      </c>
      <c r="D179" s="154" t="s">
        <v>687</v>
      </c>
      <c r="E179" s="74">
        <v>45</v>
      </c>
      <c r="F179" s="75" t="s">
        <v>11</v>
      </c>
      <c r="G179" s="341" t="s">
        <v>294</v>
      </c>
      <c r="H179" s="341">
        <v>0.81818181818181823</v>
      </c>
      <c r="I179" s="341" t="s">
        <v>294</v>
      </c>
      <c r="J179" s="153"/>
      <c r="K179" s="33" t="s">
        <v>345</v>
      </c>
      <c r="L179" s="29" t="s">
        <v>497</v>
      </c>
      <c r="M179" s="30">
        <v>45</v>
      </c>
      <c r="N179" s="31" t="s">
        <v>11</v>
      </c>
      <c r="O179" s="19" t="s">
        <v>369</v>
      </c>
      <c r="P179" s="20" t="s">
        <v>538</v>
      </c>
      <c r="Q179" s="20">
        <v>60</v>
      </c>
      <c r="R179" s="22" t="s">
        <v>334</v>
      </c>
      <c r="S179" s="338"/>
      <c r="T179" s="338">
        <v>0.82</v>
      </c>
      <c r="U179" s="338">
        <v>0.6</v>
      </c>
    </row>
    <row r="180" spans="1:21" s="152" customFormat="1">
      <c r="A180" s="25"/>
      <c r="B180" s="48"/>
      <c r="C180" s="154"/>
      <c r="D180" s="154" t="s">
        <v>688</v>
      </c>
      <c r="E180" s="74">
        <v>3</v>
      </c>
      <c r="F180" s="75" t="s">
        <v>11</v>
      </c>
      <c r="G180" s="341" t="s">
        <v>294</v>
      </c>
      <c r="H180" s="341" t="s">
        <v>294</v>
      </c>
      <c r="I180" s="341">
        <v>0.03</v>
      </c>
      <c r="J180" s="153"/>
      <c r="K180" s="28"/>
      <c r="L180" s="29" t="s">
        <v>536</v>
      </c>
      <c r="M180" s="30">
        <v>3</v>
      </c>
      <c r="N180" s="31" t="s">
        <v>11</v>
      </c>
      <c r="O180" s="28"/>
      <c r="P180" s="29" t="s">
        <v>537</v>
      </c>
      <c r="Q180" s="29">
        <v>5</v>
      </c>
      <c r="R180" s="31" t="s">
        <v>160</v>
      </c>
      <c r="S180" s="338"/>
      <c r="T180" s="338"/>
      <c r="U180" s="338">
        <v>0.08</v>
      </c>
    </row>
    <row r="181" spans="1:21" s="152" customFormat="1" ht="32.75">
      <c r="A181" s="25"/>
      <c r="B181" s="48"/>
      <c r="C181" s="154"/>
      <c r="D181" s="154" t="s">
        <v>638</v>
      </c>
      <c r="E181" s="74">
        <v>1</v>
      </c>
      <c r="F181" s="75" t="s">
        <v>11</v>
      </c>
      <c r="G181" s="341" t="s">
        <v>294</v>
      </c>
      <c r="H181" s="341">
        <v>0.02</v>
      </c>
      <c r="I181" s="341" t="s">
        <v>294</v>
      </c>
      <c r="J181" s="153"/>
      <c r="K181" s="28"/>
      <c r="L181" s="29" t="s">
        <v>576</v>
      </c>
      <c r="M181" s="30">
        <v>1</v>
      </c>
      <c r="N181" s="31" t="s">
        <v>11</v>
      </c>
      <c r="O181" s="28"/>
      <c r="P181" s="29" t="s">
        <v>498</v>
      </c>
      <c r="Q181" s="29">
        <v>5</v>
      </c>
      <c r="R181" s="31" t="s">
        <v>160</v>
      </c>
      <c r="S181" s="338"/>
      <c r="T181" s="338">
        <v>0.02</v>
      </c>
      <c r="U181" s="338">
        <v>0.05</v>
      </c>
    </row>
    <row r="182" spans="1:21" s="152" customFormat="1" ht="17.05" thickBot="1">
      <c r="A182" s="25"/>
      <c r="B182" s="48"/>
      <c r="C182" s="50" t="s">
        <v>12</v>
      </c>
      <c r="D182" s="154" t="s">
        <v>12</v>
      </c>
      <c r="E182" s="74">
        <v>70</v>
      </c>
      <c r="F182" s="75" t="s">
        <v>11</v>
      </c>
      <c r="G182" s="341" t="s">
        <v>294</v>
      </c>
      <c r="H182" s="341" t="s">
        <v>294</v>
      </c>
      <c r="I182" s="341">
        <v>0.7</v>
      </c>
      <c r="J182" s="153"/>
      <c r="K182" s="33" t="s">
        <v>12</v>
      </c>
      <c r="L182" s="29" t="s">
        <v>12</v>
      </c>
      <c r="M182" s="30">
        <v>70</v>
      </c>
      <c r="N182" s="31" t="s">
        <v>11</v>
      </c>
      <c r="O182" s="320"/>
      <c r="P182" s="35" t="s">
        <v>539</v>
      </c>
      <c r="Q182" s="35">
        <v>5</v>
      </c>
      <c r="R182" s="36" t="s">
        <v>334</v>
      </c>
      <c r="S182" s="338"/>
      <c r="T182" s="338"/>
      <c r="U182" s="338">
        <v>0.7</v>
      </c>
    </row>
    <row r="183" spans="1:21" s="152" customFormat="1">
      <c r="A183" s="25"/>
      <c r="B183" s="48"/>
      <c r="C183" s="154"/>
      <c r="D183" s="154" t="s">
        <v>640</v>
      </c>
      <c r="E183" s="74">
        <v>1</v>
      </c>
      <c r="F183" s="75" t="s">
        <v>11</v>
      </c>
      <c r="G183" s="341" t="s">
        <v>294</v>
      </c>
      <c r="H183" s="341" t="s">
        <v>294</v>
      </c>
      <c r="I183" s="341"/>
      <c r="J183" s="153"/>
      <c r="K183" s="28"/>
      <c r="L183" s="29" t="s">
        <v>337</v>
      </c>
      <c r="M183" s="30"/>
      <c r="N183" s="31"/>
      <c r="O183" s="153"/>
      <c r="P183" s="153"/>
      <c r="Q183" s="153"/>
      <c r="R183" s="45"/>
      <c r="S183" s="338"/>
      <c r="T183" s="338"/>
      <c r="U183" s="338"/>
    </row>
    <row r="184" spans="1:21" s="152" customFormat="1">
      <c r="A184" s="25"/>
      <c r="B184" s="48"/>
      <c r="C184" s="50" t="s">
        <v>310</v>
      </c>
      <c r="D184" s="154" t="s">
        <v>257</v>
      </c>
      <c r="E184" s="74">
        <v>5</v>
      </c>
      <c r="F184" s="75" t="s">
        <v>11</v>
      </c>
      <c r="G184" s="341" t="s">
        <v>294</v>
      </c>
      <c r="H184" s="341">
        <v>6.25E-2</v>
      </c>
      <c r="I184" s="341" t="s">
        <v>294</v>
      </c>
      <c r="J184" s="153"/>
      <c r="K184" s="33" t="s">
        <v>310</v>
      </c>
      <c r="L184" s="29" t="s">
        <v>257</v>
      </c>
      <c r="M184" s="30">
        <v>5</v>
      </c>
      <c r="N184" s="31" t="s">
        <v>11</v>
      </c>
      <c r="O184" s="153" t="s">
        <v>294</v>
      </c>
      <c r="P184" s="153"/>
      <c r="Q184" s="153"/>
      <c r="R184" s="45"/>
      <c r="S184" s="338" t="s">
        <v>294</v>
      </c>
      <c r="T184" s="338">
        <v>6.25E-2</v>
      </c>
      <c r="U184" s="338" t="s">
        <v>294</v>
      </c>
    </row>
    <row r="185" spans="1:21" s="152" customFormat="1">
      <c r="A185" s="25"/>
      <c r="B185" s="48"/>
      <c r="C185" s="154"/>
      <c r="D185" s="154" t="s">
        <v>630</v>
      </c>
      <c r="E185" s="74">
        <v>5</v>
      </c>
      <c r="F185" s="75" t="s">
        <v>11</v>
      </c>
      <c r="G185" s="341" t="s">
        <v>294</v>
      </c>
      <c r="H185" s="341">
        <v>9.0909090909090912E-2</v>
      </c>
      <c r="I185" s="341" t="s">
        <v>294</v>
      </c>
      <c r="J185" s="153"/>
      <c r="K185" s="28"/>
      <c r="L185" s="29" t="s">
        <v>480</v>
      </c>
      <c r="M185" s="30">
        <v>5</v>
      </c>
      <c r="N185" s="31" t="s">
        <v>11</v>
      </c>
      <c r="O185" s="153"/>
      <c r="P185" s="153"/>
      <c r="Q185" s="153"/>
      <c r="R185" s="45"/>
      <c r="S185" s="338" t="s">
        <v>294</v>
      </c>
      <c r="T185" s="338">
        <v>9.0909090909090912E-2</v>
      </c>
      <c r="U185" s="338" t="s">
        <v>294</v>
      </c>
    </row>
    <row r="186" spans="1:21" s="152" customFormat="1">
      <c r="A186" s="25"/>
      <c r="B186" s="48"/>
      <c r="C186" s="154"/>
      <c r="D186" s="154" t="s">
        <v>34</v>
      </c>
      <c r="E186" s="74">
        <v>5</v>
      </c>
      <c r="F186" s="75" t="s">
        <v>11</v>
      </c>
      <c r="G186" s="341" t="s">
        <v>294</v>
      </c>
      <c r="H186" s="341" t="s">
        <v>294</v>
      </c>
      <c r="I186" s="341">
        <v>0.05</v>
      </c>
      <c r="J186" s="153"/>
      <c r="K186" s="28"/>
      <c r="L186" s="29" t="s">
        <v>34</v>
      </c>
      <c r="M186" s="30">
        <v>5</v>
      </c>
      <c r="N186" s="31" t="s">
        <v>11</v>
      </c>
      <c r="O186" s="153" t="s">
        <v>294</v>
      </c>
      <c r="P186" s="153"/>
      <c r="Q186" s="153"/>
      <c r="R186" s="45"/>
      <c r="S186" s="338" t="s">
        <v>294</v>
      </c>
      <c r="T186" s="338" t="s">
        <v>294</v>
      </c>
      <c r="U186" s="338">
        <v>0.05</v>
      </c>
    </row>
    <row r="187" spans="1:21" s="152" customFormat="1">
      <c r="A187" s="25"/>
      <c r="B187" s="48"/>
      <c r="C187" s="154"/>
      <c r="D187" s="154" t="s">
        <v>689</v>
      </c>
      <c r="E187" s="74">
        <v>5</v>
      </c>
      <c r="F187" s="75" t="s">
        <v>11</v>
      </c>
      <c r="G187" s="341" t="s">
        <v>294</v>
      </c>
      <c r="H187" s="341" t="s">
        <v>294</v>
      </c>
      <c r="I187" s="341">
        <v>0.05</v>
      </c>
      <c r="J187" s="153"/>
      <c r="K187" s="28"/>
      <c r="L187" s="82" t="s">
        <v>540</v>
      </c>
      <c r="M187" s="86">
        <v>5</v>
      </c>
      <c r="N187" s="31" t="s">
        <v>11</v>
      </c>
      <c r="O187" s="153" t="s">
        <v>294</v>
      </c>
      <c r="P187" s="153"/>
      <c r="Q187" s="153"/>
      <c r="R187" s="45"/>
      <c r="S187" s="338" t="s">
        <v>294</v>
      </c>
      <c r="T187" s="338" t="s">
        <v>294</v>
      </c>
      <c r="U187" s="338">
        <v>0.05</v>
      </c>
    </row>
    <row r="188" spans="1:21" s="152" customFormat="1">
      <c r="A188" s="25"/>
      <c r="B188" s="48"/>
      <c r="C188" s="100"/>
      <c r="D188" s="100" t="s">
        <v>660</v>
      </c>
      <c r="E188" s="128">
        <v>5</v>
      </c>
      <c r="F188" s="75" t="s">
        <v>11</v>
      </c>
      <c r="G188" s="341" t="s">
        <v>294</v>
      </c>
      <c r="H188" s="341" t="s">
        <v>294</v>
      </c>
      <c r="I188" s="341">
        <v>0.05</v>
      </c>
      <c r="J188" s="153"/>
      <c r="K188" s="90"/>
      <c r="L188" s="82" t="s">
        <v>479</v>
      </c>
      <c r="M188" s="86">
        <v>5</v>
      </c>
      <c r="N188" s="91" t="s">
        <v>11</v>
      </c>
      <c r="O188" s="153" t="s">
        <v>294</v>
      </c>
      <c r="P188" s="153"/>
      <c r="Q188" s="153"/>
      <c r="R188" s="45"/>
      <c r="S188" s="338" t="s">
        <v>294</v>
      </c>
      <c r="T188" s="338" t="s">
        <v>294</v>
      </c>
      <c r="U188" s="338">
        <v>0.05</v>
      </c>
    </row>
    <row r="189" spans="1:21" s="152" customFormat="1">
      <c r="A189" s="25"/>
      <c r="B189" s="48"/>
      <c r="C189" s="100"/>
      <c r="D189" s="100" t="s">
        <v>662</v>
      </c>
      <c r="E189" s="128">
        <v>5</v>
      </c>
      <c r="F189" s="75" t="s">
        <v>11</v>
      </c>
      <c r="G189" s="341" t="s">
        <v>294</v>
      </c>
      <c r="H189" s="341" t="s">
        <v>294</v>
      </c>
      <c r="I189" s="341">
        <v>0.05</v>
      </c>
      <c r="J189" s="153"/>
      <c r="K189" s="90"/>
      <c r="L189" s="303" t="s">
        <v>520</v>
      </c>
      <c r="M189" s="158">
        <v>5</v>
      </c>
      <c r="N189" s="159" t="s">
        <v>11</v>
      </c>
      <c r="O189" s="153" t="s">
        <v>294</v>
      </c>
      <c r="P189" s="153"/>
      <c r="Q189" s="153"/>
      <c r="R189" s="45"/>
      <c r="S189" s="338" t="s">
        <v>294</v>
      </c>
      <c r="T189" s="338" t="s">
        <v>294</v>
      </c>
      <c r="U189" s="338">
        <v>0.05</v>
      </c>
    </row>
    <row r="190" spans="1:21" s="152" customFormat="1" ht="17.05" thickBot="1">
      <c r="A190" s="38"/>
      <c r="B190" s="52"/>
      <c r="C190" s="53" t="s">
        <v>14</v>
      </c>
      <c r="D190" s="56" t="s">
        <v>14</v>
      </c>
      <c r="E190" s="141">
        <v>1</v>
      </c>
      <c r="F190" s="140" t="s">
        <v>18</v>
      </c>
      <c r="G190" s="341" t="s">
        <v>294</v>
      </c>
      <c r="H190" s="341" t="s">
        <v>294</v>
      </c>
      <c r="I190" s="341" t="s">
        <v>294</v>
      </c>
      <c r="J190" s="153"/>
      <c r="K190" s="41" t="s">
        <v>14</v>
      </c>
      <c r="L190" s="310" t="s">
        <v>14</v>
      </c>
      <c r="M190" s="42">
        <v>1</v>
      </c>
      <c r="N190" s="36" t="s">
        <v>18</v>
      </c>
      <c r="O190" s="153"/>
      <c r="P190" s="153"/>
      <c r="Q190" s="153"/>
      <c r="R190" s="45"/>
      <c r="S190" s="339">
        <f>SUM(S166:S189)</f>
        <v>4</v>
      </c>
      <c r="T190" s="339">
        <f t="shared" ref="T190:U190" si="5">SUM(T166:T189)</f>
        <v>1.9934090909090907</v>
      </c>
      <c r="U190" s="339">
        <f t="shared" si="5"/>
        <v>1.73</v>
      </c>
    </row>
    <row r="191" spans="1:21" s="152" customFormat="1" ht="17.05" thickBot="1">
      <c r="A191" s="464"/>
      <c r="B191" s="465"/>
      <c r="C191" s="465"/>
      <c r="D191" s="465"/>
      <c r="E191" s="465"/>
      <c r="F191" s="465"/>
      <c r="G191" s="465"/>
      <c r="H191" s="465"/>
      <c r="I191" s="465"/>
      <c r="J191" s="465"/>
      <c r="K191" s="465"/>
      <c r="L191" s="465"/>
      <c r="M191" s="465"/>
      <c r="N191" s="465"/>
      <c r="O191" s="465"/>
      <c r="P191" s="465"/>
      <c r="Q191" s="465"/>
      <c r="R191" s="465"/>
      <c r="S191" s="465"/>
      <c r="T191" s="465"/>
      <c r="U191" s="465"/>
    </row>
    <row r="192" spans="1:21" hidden="1">
      <c r="A192" s="15">
        <v>43891</v>
      </c>
      <c r="B192" s="16" t="s">
        <v>25</v>
      </c>
      <c r="C192" s="17"/>
      <c r="D192" s="139"/>
      <c r="E192" s="147"/>
      <c r="F192" s="148" t="s">
        <v>11</v>
      </c>
      <c r="G192" s="341"/>
      <c r="H192" s="341"/>
      <c r="I192" s="341"/>
      <c r="K192" s="19"/>
      <c r="L192" s="20"/>
      <c r="M192" s="21"/>
      <c r="N192" s="22" t="s">
        <v>11</v>
      </c>
      <c r="O192" s="23"/>
      <c r="P192" s="23"/>
      <c r="Q192" s="23"/>
      <c r="R192" s="24"/>
    </row>
    <row r="193" spans="1:21" ht="17.05" hidden="1" thickBot="1">
      <c r="A193" s="25"/>
      <c r="B193" s="26"/>
      <c r="C193" s="27"/>
      <c r="D193" s="154"/>
      <c r="E193" s="74"/>
      <c r="F193" s="75" t="s">
        <v>11</v>
      </c>
      <c r="G193" s="341"/>
      <c r="H193" s="341"/>
      <c r="I193" s="341"/>
      <c r="K193" s="28"/>
      <c r="L193" s="29"/>
      <c r="M193" s="30"/>
      <c r="N193" s="31" t="s">
        <v>11</v>
      </c>
      <c r="O193" s="23"/>
      <c r="P193" s="23"/>
      <c r="Q193" s="23"/>
      <c r="R193" s="24"/>
    </row>
    <row r="194" spans="1:21" hidden="1">
      <c r="A194" s="25"/>
      <c r="B194" s="26"/>
      <c r="C194" s="32"/>
      <c r="D194" s="154"/>
      <c r="E194" s="74"/>
      <c r="F194" s="75" t="s">
        <v>11</v>
      </c>
      <c r="G194" s="341"/>
      <c r="H194" s="341"/>
      <c r="I194" s="341"/>
      <c r="K194" s="33"/>
      <c r="L194" s="29"/>
      <c r="M194" s="30"/>
      <c r="N194" s="31" t="s">
        <v>11</v>
      </c>
      <c r="O194" s="19"/>
      <c r="P194" s="20"/>
      <c r="Q194" s="20"/>
      <c r="R194" s="22" t="s">
        <v>111</v>
      </c>
    </row>
    <row r="195" spans="1:21" hidden="1">
      <c r="A195" s="25"/>
      <c r="B195" s="26"/>
      <c r="C195" s="27"/>
      <c r="D195" s="154"/>
      <c r="E195" s="74"/>
      <c r="F195" s="75" t="s">
        <v>11</v>
      </c>
      <c r="G195" s="341"/>
      <c r="H195" s="341"/>
      <c r="I195" s="341"/>
      <c r="K195" s="28"/>
      <c r="L195" s="29"/>
      <c r="M195" s="30"/>
      <c r="N195" s="31" t="s">
        <v>11</v>
      </c>
      <c r="O195" s="28"/>
      <c r="P195" s="29"/>
      <c r="Q195" s="29"/>
      <c r="R195" s="31" t="s">
        <v>111</v>
      </c>
    </row>
    <row r="196" spans="1:21" hidden="1">
      <c r="A196" s="25"/>
      <c r="B196" s="26"/>
      <c r="C196" s="27"/>
      <c r="D196" s="154"/>
      <c r="E196" s="74"/>
      <c r="F196" s="75" t="s">
        <v>11</v>
      </c>
      <c r="G196" s="341"/>
      <c r="H196" s="341"/>
      <c r="I196" s="341"/>
      <c r="K196" s="28"/>
      <c r="L196" s="29"/>
      <c r="M196" s="30"/>
      <c r="N196" s="31" t="s">
        <v>11</v>
      </c>
      <c r="O196" s="28"/>
      <c r="P196" s="29"/>
      <c r="Q196" s="29"/>
      <c r="R196" s="31" t="s">
        <v>111</v>
      </c>
    </row>
    <row r="197" spans="1:21" ht="15.75" hidden="1" customHeight="1">
      <c r="A197" s="25"/>
      <c r="B197" s="26"/>
      <c r="C197" s="27"/>
      <c r="D197" s="154"/>
      <c r="E197" s="74"/>
      <c r="F197" s="75" t="s">
        <v>11</v>
      </c>
      <c r="G197" s="341"/>
      <c r="H197" s="341"/>
      <c r="I197" s="341"/>
      <c r="K197" s="28"/>
      <c r="L197" s="29"/>
      <c r="M197" s="30"/>
      <c r="N197" s="31"/>
      <c r="O197" s="28"/>
      <c r="P197" s="29"/>
      <c r="Q197" s="29"/>
      <c r="R197" s="31" t="s">
        <v>111</v>
      </c>
    </row>
    <row r="198" spans="1:21" ht="15.75" hidden="1" customHeight="1" thickBot="1">
      <c r="A198" s="25"/>
      <c r="B198" s="26"/>
      <c r="C198" s="27"/>
      <c r="D198" s="154"/>
      <c r="E198" s="74"/>
      <c r="F198" s="75" t="s">
        <v>11</v>
      </c>
      <c r="G198" s="341" t="s">
        <v>294</v>
      </c>
      <c r="H198" s="341" t="s">
        <v>294</v>
      </c>
      <c r="I198" s="341"/>
      <c r="K198" s="28"/>
      <c r="L198" s="29"/>
      <c r="M198" s="30"/>
      <c r="N198" s="31"/>
      <c r="O198" s="34"/>
      <c r="P198" s="35"/>
      <c r="Q198" s="35"/>
      <c r="R198" s="36" t="s">
        <v>111</v>
      </c>
    </row>
    <row r="199" spans="1:21" hidden="1">
      <c r="A199" s="25"/>
      <c r="B199" s="26"/>
      <c r="C199" s="32"/>
      <c r="D199" s="154"/>
      <c r="E199" s="74"/>
      <c r="F199" s="75"/>
      <c r="G199" s="341"/>
      <c r="H199" s="341"/>
      <c r="I199" s="341"/>
      <c r="K199" s="33"/>
      <c r="L199" s="29"/>
      <c r="M199" s="30"/>
      <c r="N199" s="31"/>
    </row>
    <row r="200" spans="1:21" hidden="1">
      <c r="A200" s="25"/>
      <c r="B200" s="26"/>
      <c r="C200" s="27"/>
      <c r="D200" s="154"/>
      <c r="E200" s="74"/>
      <c r="F200" s="75"/>
      <c r="G200" s="341"/>
      <c r="H200" s="341"/>
      <c r="I200" s="341"/>
      <c r="K200" s="28"/>
      <c r="L200" s="29"/>
      <c r="M200" s="30"/>
      <c r="N200" s="31"/>
    </row>
    <row r="201" spans="1:21" hidden="1">
      <c r="A201" s="25"/>
      <c r="B201" s="26"/>
      <c r="C201" s="32"/>
      <c r="D201" s="154"/>
      <c r="E201" s="74"/>
      <c r="F201" s="75"/>
      <c r="G201" s="341"/>
      <c r="H201" s="341"/>
      <c r="I201" s="341"/>
      <c r="K201" s="33"/>
      <c r="L201" s="29"/>
      <c r="M201" s="30"/>
      <c r="N201" s="31"/>
      <c r="O201" s="23"/>
      <c r="P201" s="23"/>
      <c r="Q201" s="23"/>
      <c r="R201" s="24"/>
    </row>
    <row r="202" spans="1:21" hidden="1">
      <c r="A202" s="25"/>
      <c r="B202" s="26"/>
      <c r="C202" s="27"/>
      <c r="D202" s="154"/>
      <c r="E202" s="74"/>
      <c r="F202" s="75"/>
      <c r="G202" s="341"/>
      <c r="H202" s="341"/>
      <c r="I202" s="341"/>
      <c r="K202" s="28"/>
      <c r="L202" s="29"/>
      <c r="M202" s="30"/>
      <c r="N202" s="31"/>
      <c r="O202" s="23"/>
      <c r="P202" s="23"/>
      <c r="Q202" s="23"/>
      <c r="R202" s="24"/>
    </row>
    <row r="203" spans="1:21" hidden="1">
      <c r="A203" s="25"/>
      <c r="B203" s="26"/>
      <c r="C203" s="32"/>
      <c r="D203" s="154"/>
      <c r="E203" s="74"/>
      <c r="F203" s="75"/>
      <c r="G203" s="341"/>
      <c r="H203" s="341"/>
      <c r="I203" s="341"/>
      <c r="K203" s="33"/>
      <c r="L203" s="29"/>
      <c r="M203" s="30"/>
      <c r="N203" s="31"/>
      <c r="O203" s="23"/>
      <c r="P203" s="23"/>
      <c r="Q203" s="23"/>
      <c r="R203" s="24"/>
    </row>
    <row r="204" spans="1:21" hidden="1">
      <c r="A204" s="25"/>
      <c r="B204" s="37"/>
      <c r="C204" s="27"/>
      <c r="D204" s="154"/>
      <c r="E204" s="74"/>
      <c r="F204" s="75"/>
      <c r="G204" s="341"/>
      <c r="H204" s="341"/>
      <c r="I204" s="341"/>
      <c r="K204" s="28"/>
      <c r="L204" s="29"/>
      <c r="M204" s="30"/>
      <c r="N204" s="31"/>
      <c r="O204" s="23"/>
      <c r="P204" s="23"/>
      <c r="Q204" s="23"/>
      <c r="R204" s="24"/>
      <c r="S204" s="343"/>
    </row>
    <row r="205" spans="1:21" s="93" customFormat="1" hidden="1">
      <c r="A205" s="25"/>
      <c r="B205" s="37"/>
      <c r="C205" s="92"/>
      <c r="D205" s="100"/>
      <c r="E205" s="128"/>
      <c r="F205" s="75"/>
      <c r="G205" s="341"/>
      <c r="H205" s="341"/>
      <c r="I205" s="341"/>
      <c r="J205" s="94"/>
      <c r="K205" s="90"/>
      <c r="L205" s="82"/>
      <c r="M205" s="86"/>
      <c r="N205" s="31"/>
      <c r="O205" s="23"/>
      <c r="P205" s="23"/>
      <c r="Q205" s="23"/>
      <c r="R205" s="24"/>
      <c r="S205" s="343"/>
      <c r="T205" s="342"/>
      <c r="U205" s="342"/>
    </row>
    <row r="206" spans="1:21" s="152" customFormat="1" hidden="1">
      <c r="A206" s="25"/>
      <c r="B206" s="37"/>
      <c r="C206" s="92"/>
      <c r="D206" s="100"/>
      <c r="E206" s="128"/>
      <c r="F206" s="129"/>
      <c r="G206" s="341"/>
      <c r="H206" s="341"/>
      <c r="I206" s="341"/>
      <c r="J206" s="153"/>
      <c r="K206" s="90"/>
      <c r="L206" s="82"/>
      <c r="M206" s="86"/>
      <c r="N206" s="91"/>
      <c r="O206" s="23"/>
      <c r="P206" s="23"/>
      <c r="Q206" s="23"/>
      <c r="R206" s="24"/>
      <c r="S206" s="343"/>
      <c r="T206" s="342"/>
      <c r="U206" s="342"/>
    </row>
    <row r="207" spans="1:21" ht="17.05" hidden="1" thickBot="1">
      <c r="A207" s="38"/>
      <c r="B207" s="39"/>
      <c r="C207" s="40"/>
      <c r="D207" s="56"/>
      <c r="E207" s="141"/>
      <c r="F207" s="140"/>
      <c r="G207" s="341"/>
      <c r="H207" s="341"/>
      <c r="I207" s="341"/>
      <c r="K207" s="41"/>
      <c r="L207" s="35"/>
      <c r="M207" s="42"/>
      <c r="N207" s="36"/>
      <c r="O207" s="23"/>
      <c r="P207" s="23"/>
      <c r="Q207" s="23"/>
      <c r="R207" s="24"/>
    </row>
    <row r="208" spans="1:21" s="155" customFormat="1" ht="17.05" hidden="1" thickBot="1">
      <c r="A208" s="43"/>
      <c r="B208" s="24"/>
      <c r="C208" s="23"/>
      <c r="D208" s="23"/>
      <c r="E208" s="24"/>
      <c r="F208" s="24"/>
      <c r="G208" s="341"/>
      <c r="H208" s="341"/>
      <c r="I208" s="341"/>
      <c r="J208" s="44"/>
      <c r="K208" s="23"/>
      <c r="L208" s="23"/>
      <c r="M208" s="24"/>
      <c r="N208" s="24"/>
      <c r="O208" s="44"/>
      <c r="P208" s="44"/>
      <c r="Q208" s="44"/>
      <c r="R208" s="55"/>
      <c r="S208" s="344">
        <f>SUM(S192:S204)</f>
        <v>0</v>
      </c>
      <c r="T208" s="344">
        <f t="shared" ref="T208:U208" si="6">SUM(T192:T204)</f>
        <v>0</v>
      </c>
      <c r="U208" s="344">
        <f t="shared" si="6"/>
        <v>0</v>
      </c>
    </row>
    <row r="209" spans="1:21">
      <c r="A209" s="15">
        <f>A192+1</f>
        <v>43892</v>
      </c>
      <c r="B209" s="46" t="s">
        <v>24</v>
      </c>
      <c r="C209" s="47" t="s">
        <v>115</v>
      </c>
      <c r="D209" s="139" t="s">
        <v>690</v>
      </c>
      <c r="E209" s="147">
        <v>70</v>
      </c>
      <c r="F209" s="148" t="s">
        <v>11</v>
      </c>
      <c r="G209" s="341">
        <v>3.5</v>
      </c>
      <c r="H209" s="341" t="s">
        <v>294</v>
      </c>
      <c r="I209" s="341" t="s">
        <v>294</v>
      </c>
      <c r="K209" s="19" t="s">
        <v>115</v>
      </c>
      <c r="L209" s="20" t="s">
        <v>10</v>
      </c>
      <c r="M209" s="21">
        <v>70</v>
      </c>
      <c r="N209" s="22" t="s">
        <v>11</v>
      </c>
      <c r="S209" s="342">
        <v>3.5</v>
      </c>
    </row>
    <row r="210" spans="1:21">
      <c r="A210" s="25"/>
      <c r="B210" s="48"/>
      <c r="C210" s="50" t="s">
        <v>387</v>
      </c>
      <c r="D210" s="154" t="s">
        <v>691</v>
      </c>
      <c r="E210" s="74">
        <v>70</v>
      </c>
      <c r="F210" s="75" t="s">
        <v>11</v>
      </c>
      <c r="G210" s="341" t="s">
        <v>294</v>
      </c>
      <c r="H210" s="341">
        <v>2</v>
      </c>
      <c r="I210" s="341" t="s">
        <v>294</v>
      </c>
      <c r="K210" s="33" t="s">
        <v>441</v>
      </c>
      <c r="L210" s="29" t="s">
        <v>269</v>
      </c>
      <c r="M210" s="30">
        <v>40</v>
      </c>
      <c r="N210" s="31" t="s">
        <v>11</v>
      </c>
      <c r="T210" s="342">
        <v>1</v>
      </c>
    </row>
    <row r="211" spans="1:21">
      <c r="A211" s="25"/>
      <c r="B211" s="48"/>
      <c r="C211" s="49"/>
      <c r="D211" s="154" t="s">
        <v>692</v>
      </c>
      <c r="E211" s="74">
        <v>5</v>
      </c>
      <c r="F211" s="75" t="s">
        <v>11</v>
      </c>
      <c r="G211" s="341">
        <v>0.33333333333333331</v>
      </c>
      <c r="H211" s="341" t="s">
        <v>294</v>
      </c>
      <c r="I211" s="341" t="s">
        <v>294</v>
      </c>
      <c r="K211" s="28"/>
      <c r="L211" s="29" t="s">
        <v>611</v>
      </c>
      <c r="M211" s="30">
        <v>5</v>
      </c>
      <c r="N211" s="31" t="s">
        <v>11</v>
      </c>
      <c r="S211" s="342">
        <v>0.33</v>
      </c>
    </row>
    <row r="212" spans="1:21">
      <c r="A212" s="25"/>
      <c r="B212" s="48"/>
      <c r="C212" s="49"/>
      <c r="D212" s="154" t="s">
        <v>634</v>
      </c>
      <c r="E212" s="74">
        <v>15</v>
      </c>
      <c r="F212" s="75" t="s">
        <v>11</v>
      </c>
      <c r="G212" s="341" t="s">
        <v>294</v>
      </c>
      <c r="H212" s="341" t="s">
        <v>294</v>
      </c>
      <c r="I212" s="341">
        <v>0.15</v>
      </c>
      <c r="K212" s="28"/>
      <c r="L212" s="29" t="s">
        <v>577</v>
      </c>
      <c r="M212" s="30">
        <v>5</v>
      </c>
      <c r="N212" s="31" t="s">
        <v>11</v>
      </c>
      <c r="U212" s="342">
        <v>0.05</v>
      </c>
    </row>
    <row r="213" spans="1:21">
      <c r="A213" s="25"/>
      <c r="B213" s="48"/>
      <c r="C213" s="49"/>
      <c r="D213" s="154" t="s">
        <v>16</v>
      </c>
      <c r="E213" s="74">
        <v>1</v>
      </c>
      <c r="F213" s="75" t="s">
        <v>11</v>
      </c>
      <c r="G213" s="341" t="s">
        <v>294</v>
      </c>
      <c r="H213" s="341" t="s">
        <v>294</v>
      </c>
      <c r="I213" s="341">
        <v>0.01</v>
      </c>
      <c r="K213" s="28"/>
      <c r="L213" s="29"/>
      <c r="M213" s="30"/>
      <c r="N213" s="31"/>
    </row>
    <row r="214" spans="1:21" s="93" customFormat="1" ht="17.05" thickBot="1">
      <c r="A214" s="25"/>
      <c r="B214" s="48"/>
      <c r="C214" s="95"/>
      <c r="D214" s="154" t="s">
        <v>389</v>
      </c>
      <c r="E214" s="74">
        <v>3</v>
      </c>
      <c r="F214" s="75" t="s">
        <v>11</v>
      </c>
      <c r="G214" s="341" t="s">
        <v>294</v>
      </c>
      <c r="H214" s="341" t="s">
        <v>294</v>
      </c>
      <c r="I214" s="341">
        <v>0.03</v>
      </c>
      <c r="J214" s="94"/>
      <c r="K214" s="28"/>
      <c r="L214" s="29"/>
      <c r="M214" s="30"/>
      <c r="N214" s="31"/>
      <c r="O214" s="94"/>
      <c r="P214" s="94"/>
      <c r="Q214" s="94"/>
      <c r="R214" s="45"/>
      <c r="S214" s="342"/>
      <c r="T214" s="342"/>
      <c r="U214" s="342"/>
    </row>
    <row r="215" spans="1:21">
      <c r="A215" s="25"/>
      <c r="B215" s="48"/>
      <c r="C215" s="50" t="s">
        <v>219</v>
      </c>
      <c r="D215" s="154" t="s">
        <v>693</v>
      </c>
      <c r="E215" s="74">
        <v>30</v>
      </c>
      <c r="F215" s="75" t="s">
        <v>11</v>
      </c>
      <c r="G215" s="341" t="s">
        <v>294</v>
      </c>
      <c r="H215" s="341" t="s">
        <v>294</v>
      </c>
      <c r="I215" s="341">
        <v>0.3</v>
      </c>
      <c r="K215" s="33" t="s">
        <v>218</v>
      </c>
      <c r="L215" s="29" t="s">
        <v>501</v>
      </c>
      <c r="M215" s="30">
        <v>30</v>
      </c>
      <c r="N215" s="31" t="s">
        <v>11</v>
      </c>
      <c r="O215" s="17" t="s">
        <v>224</v>
      </c>
      <c r="P215" s="20" t="s">
        <v>223</v>
      </c>
      <c r="Q215" s="20">
        <v>60</v>
      </c>
      <c r="R215" s="22" t="s">
        <v>111</v>
      </c>
      <c r="T215" s="342">
        <f>60/70</f>
        <v>0.8571428571428571</v>
      </c>
      <c r="U215" s="342">
        <v>0.3</v>
      </c>
    </row>
    <row r="216" spans="1:21">
      <c r="A216" s="25"/>
      <c r="B216" s="48"/>
      <c r="C216" s="49"/>
      <c r="D216" s="154" t="s">
        <v>256</v>
      </c>
      <c r="E216" s="74">
        <v>20</v>
      </c>
      <c r="F216" s="75" t="s">
        <v>11</v>
      </c>
      <c r="G216" s="341" t="s">
        <v>294</v>
      </c>
      <c r="H216" s="341">
        <v>0.2857142857142857</v>
      </c>
      <c r="I216" s="341" t="s">
        <v>294</v>
      </c>
      <c r="K216" s="28"/>
      <c r="L216" s="29" t="s">
        <v>256</v>
      </c>
      <c r="M216" s="30">
        <v>20</v>
      </c>
      <c r="N216" s="31" t="s">
        <v>11</v>
      </c>
      <c r="O216" s="63"/>
      <c r="P216" s="29" t="s">
        <v>541</v>
      </c>
      <c r="Q216" s="29">
        <v>10</v>
      </c>
      <c r="R216" s="31" t="s">
        <v>111</v>
      </c>
      <c r="T216" s="342">
        <f>20/70</f>
        <v>0.2857142857142857</v>
      </c>
      <c r="U216" s="342">
        <v>0.1</v>
      </c>
    </row>
    <row r="217" spans="1:21">
      <c r="A217" s="25"/>
      <c r="B217" s="48"/>
      <c r="C217" s="49"/>
      <c r="D217" s="154" t="s">
        <v>169</v>
      </c>
      <c r="E217" s="74">
        <v>10</v>
      </c>
      <c r="F217" s="75" t="s">
        <v>11</v>
      </c>
      <c r="G217" s="341" t="s">
        <v>294</v>
      </c>
      <c r="H217" s="341" t="s">
        <v>294</v>
      </c>
      <c r="I217" s="341">
        <v>0.1</v>
      </c>
      <c r="K217" s="28"/>
      <c r="L217" s="29" t="s">
        <v>169</v>
      </c>
      <c r="M217" s="30">
        <v>10</v>
      </c>
      <c r="N217" s="31" t="s">
        <v>11</v>
      </c>
      <c r="O217" s="63"/>
      <c r="P217" s="29" t="s">
        <v>537</v>
      </c>
      <c r="Q217" s="29">
        <v>5</v>
      </c>
      <c r="R217" s="31" t="s">
        <v>111</v>
      </c>
      <c r="U217" s="342">
        <v>0.15</v>
      </c>
    </row>
    <row r="218" spans="1:21">
      <c r="A218" s="25"/>
      <c r="B218" s="48"/>
      <c r="C218" s="49"/>
      <c r="D218" s="154" t="s">
        <v>694</v>
      </c>
      <c r="E218" s="74">
        <v>10</v>
      </c>
      <c r="F218" s="75" t="s">
        <v>11</v>
      </c>
      <c r="G218" s="341" t="s">
        <v>294</v>
      </c>
      <c r="H218" s="341" t="s">
        <v>294</v>
      </c>
      <c r="I218" s="341">
        <v>0.1</v>
      </c>
      <c r="K218" s="28"/>
      <c r="L218" s="29" t="s">
        <v>521</v>
      </c>
      <c r="M218" s="30">
        <v>10</v>
      </c>
      <c r="N218" s="31" t="s">
        <v>11</v>
      </c>
      <c r="O218" s="63"/>
      <c r="P218" s="29" t="s">
        <v>163</v>
      </c>
      <c r="Q218" s="29"/>
      <c r="R218" s="31" t="s">
        <v>11</v>
      </c>
      <c r="U218" s="342">
        <v>0.1</v>
      </c>
    </row>
    <row r="219" spans="1:21" ht="17.05" thickBot="1">
      <c r="A219" s="25"/>
      <c r="B219" s="48"/>
      <c r="C219" s="49"/>
      <c r="D219" s="154" t="s">
        <v>695</v>
      </c>
      <c r="E219" s="74">
        <v>5</v>
      </c>
      <c r="F219" s="75" t="s">
        <v>11</v>
      </c>
      <c r="G219" s="341" t="s">
        <v>294</v>
      </c>
      <c r="H219" s="341" t="s">
        <v>294</v>
      </c>
      <c r="I219" s="341">
        <v>0.05</v>
      </c>
      <c r="K219" s="28"/>
      <c r="L219" s="29" t="s">
        <v>502</v>
      </c>
      <c r="M219" s="30">
        <v>5</v>
      </c>
      <c r="N219" s="31" t="s">
        <v>11</v>
      </c>
      <c r="O219" s="64"/>
      <c r="P219" s="35"/>
      <c r="Q219" s="35"/>
      <c r="R219" s="36"/>
      <c r="U219" s="342">
        <v>0.05</v>
      </c>
    </row>
    <row r="220" spans="1:21">
      <c r="A220" s="25"/>
      <c r="B220" s="48"/>
      <c r="C220" s="50" t="s">
        <v>12</v>
      </c>
      <c r="D220" s="154" t="s">
        <v>12</v>
      </c>
      <c r="E220" s="74">
        <v>70</v>
      </c>
      <c r="F220" s="75" t="s">
        <v>11</v>
      </c>
      <c r="G220" s="341" t="s">
        <v>294</v>
      </c>
      <c r="H220" s="341" t="s">
        <v>294</v>
      </c>
      <c r="I220" s="341">
        <v>0.7</v>
      </c>
      <c r="K220" s="33" t="s">
        <v>12</v>
      </c>
      <c r="L220" s="29" t="s">
        <v>12</v>
      </c>
      <c r="M220" s="30">
        <v>70</v>
      </c>
      <c r="N220" s="31" t="s">
        <v>11</v>
      </c>
      <c r="U220" s="342">
        <v>0.7</v>
      </c>
    </row>
    <row r="221" spans="1:21">
      <c r="A221" s="25"/>
      <c r="B221" s="48"/>
      <c r="C221" s="49"/>
      <c r="D221" s="154" t="s">
        <v>696</v>
      </c>
      <c r="E221" s="74"/>
      <c r="F221" s="75" t="s">
        <v>11</v>
      </c>
      <c r="G221" s="341" t="s">
        <v>294</v>
      </c>
      <c r="H221" s="341" t="s">
        <v>294</v>
      </c>
      <c r="I221" s="341"/>
      <c r="K221" s="28"/>
      <c r="L221" s="29" t="s">
        <v>22</v>
      </c>
      <c r="M221" s="30"/>
      <c r="N221" s="31" t="s">
        <v>11</v>
      </c>
    </row>
    <row r="222" spans="1:21">
      <c r="A222" s="25"/>
      <c r="B222" s="48"/>
      <c r="C222" s="50" t="s">
        <v>221</v>
      </c>
      <c r="D222" s="154" t="s">
        <v>697</v>
      </c>
      <c r="E222" s="74">
        <v>15</v>
      </c>
      <c r="F222" s="75" t="s">
        <v>11</v>
      </c>
      <c r="G222" s="341" t="s">
        <v>294</v>
      </c>
      <c r="H222" s="341" t="s">
        <v>294</v>
      </c>
      <c r="I222" s="341">
        <v>0.15</v>
      </c>
      <c r="K222" s="33" t="s">
        <v>220</v>
      </c>
      <c r="L222" s="29" t="s">
        <v>542</v>
      </c>
      <c r="M222" s="30">
        <v>15</v>
      </c>
      <c r="N222" s="31" t="s">
        <v>11</v>
      </c>
      <c r="U222" s="342">
        <v>0.15</v>
      </c>
    </row>
    <row r="223" spans="1:21" s="106" customFormat="1">
      <c r="A223" s="25"/>
      <c r="B223" s="48"/>
      <c r="C223" s="100"/>
      <c r="D223" s="100" t="s">
        <v>698</v>
      </c>
      <c r="E223" s="128">
        <v>10</v>
      </c>
      <c r="F223" s="75" t="s">
        <v>11</v>
      </c>
      <c r="G223" s="341" t="s">
        <v>294</v>
      </c>
      <c r="H223" s="341" t="s">
        <v>294</v>
      </c>
      <c r="I223" s="341">
        <v>0.1</v>
      </c>
      <c r="J223" s="107"/>
      <c r="K223" s="90"/>
      <c r="L223" s="82" t="s">
        <v>520</v>
      </c>
      <c r="M223" s="86">
        <v>10</v>
      </c>
      <c r="N223" s="91" t="s">
        <v>11</v>
      </c>
      <c r="O223" s="107"/>
      <c r="P223" s="107"/>
      <c r="Q223" s="107"/>
      <c r="R223" s="45"/>
      <c r="S223" s="342"/>
      <c r="T223" s="342"/>
      <c r="U223" s="342">
        <v>0.1</v>
      </c>
    </row>
    <row r="224" spans="1:21" s="106" customFormat="1">
      <c r="A224" s="25"/>
      <c r="B224" s="48"/>
      <c r="C224" s="100"/>
      <c r="D224" s="100" t="s">
        <v>699</v>
      </c>
      <c r="E224" s="128">
        <v>5</v>
      </c>
      <c r="F224" s="75" t="s">
        <v>11</v>
      </c>
      <c r="G224" s="341" t="s">
        <v>294</v>
      </c>
      <c r="H224" s="341" t="s">
        <v>294</v>
      </c>
      <c r="I224" s="341">
        <v>0.05</v>
      </c>
      <c r="J224" s="107"/>
      <c r="K224" s="90"/>
      <c r="L224" s="82" t="s">
        <v>540</v>
      </c>
      <c r="M224" s="86">
        <v>5</v>
      </c>
      <c r="N224" s="91" t="s">
        <v>11</v>
      </c>
      <c r="O224" s="107"/>
      <c r="P224" s="107"/>
      <c r="Q224" s="107"/>
      <c r="R224" s="45"/>
      <c r="S224" s="342"/>
      <c r="T224" s="342"/>
      <c r="U224" s="342">
        <v>0.05</v>
      </c>
    </row>
    <row r="225" spans="1:21" s="152" customFormat="1">
      <c r="A225" s="25"/>
      <c r="B225" s="48"/>
      <c r="C225" s="100"/>
      <c r="D225" s="100" t="s">
        <v>700</v>
      </c>
      <c r="E225" s="128"/>
      <c r="F225" s="129"/>
      <c r="G225" s="341" t="s">
        <v>294</v>
      </c>
      <c r="H225" s="341" t="s">
        <v>294</v>
      </c>
      <c r="I225" s="341" t="s">
        <v>294</v>
      </c>
      <c r="J225" s="153"/>
      <c r="K225" s="90"/>
      <c r="L225" s="82"/>
      <c r="M225" s="86"/>
      <c r="N225" s="91"/>
      <c r="O225" s="153"/>
      <c r="P225" s="153"/>
      <c r="Q225" s="153"/>
      <c r="R225" s="45"/>
      <c r="S225" s="342"/>
      <c r="T225" s="342"/>
      <c r="U225" s="342"/>
    </row>
    <row r="226" spans="1:21" ht="17.05" thickBot="1">
      <c r="A226" s="38"/>
      <c r="B226" s="52"/>
      <c r="C226" s="53" t="s">
        <v>14</v>
      </c>
      <c r="D226" s="56" t="s">
        <v>14</v>
      </c>
      <c r="E226" s="141">
        <v>1</v>
      </c>
      <c r="F226" s="140" t="s">
        <v>15</v>
      </c>
      <c r="G226" s="341" t="s">
        <v>294</v>
      </c>
      <c r="H226" s="341" t="s">
        <v>294</v>
      </c>
      <c r="I226" s="341" t="s">
        <v>294</v>
      </c>
      <c r="K226" s="41" t="s">
        <v>14</v>
      </c>
      <c r="L226" s="35" t="s">
        <v>14</v>
      </c>
      <c r="M226" s="42">
        <v>1</v>
      </c>
      <c r="N226" s="36" t="s">
        <v>15</v>
      </c>
    </row>
    <row r="227" spans="1:21" s="155" customFormat="1" ht="17.05" thickBot="1">
      <c r="A227" s="43"/>
      <c r="B227" s="24"/>
      <c r="C227" s="23"/>
      <c r="D227" s="23"/>
      <c r="E227" s="24"/>
      <c r="F227" s="24"/>
      <c r="G227" s="341"/>
      <c r="H227" s="341"/>
      <c r="I227" s="341"/>
      <c r="J227" s="44"/>
      <c r="K227" s="23"/>
      <c r="L227" s="23"/>
      <c r="M227" s="24"/>
      <c r="N227" s="24"/>
      <c r="O227" s="44"/>
      <c r="P227" s="44"/>
      <c r="Q227" s="44"/>
      <c r="R227" s="55"/>
      <c r="S227" s="344">
        <f>SUM(S209:S226)</f>
        <v>3.83</v>
      </c>
      <c r="T227" s="344">
        <f t="shared" ref="T227:U227" si="7">SUM(T209:T226)</f>
        <v>2.1428571428571428</v>
      </c>
      <c r="U227" s="344">
        <f t="shared" si="7"/>
        <v>1.75</v>
      </c>
    </row>
    <row r="228" spans="1:21">
      <c r="A228" s="125">
        <f>A209+1</f>
        <v>43893</v>
      </c>
      <c r="B228" s="126" t="s">
        <v>26</v>
      </c>
      <c r="C228" s="47" t="s">
        <v>170</v>
      </c>
      <c r="D228" s="139" t="s">
        <v>10</v>
      </c>
      <c r="E228" s="147">
        <v>65</v>
      </c>
      <c r="F228" s="148" t="s">
        <v>11</v>
      </c>
      <c r="G228" s="341">
        <v>3.25</v>
      </c>
      <c r="H228" s="341" t="s">
        <v>294</v>
      </c>
      <c r="I228" s="341" t="s">
        <v>294</v>
      </c>
      <c r="K228" s="19"/>
      <c r="L228" s="20"/>
      <c r="M228" s="21"/>
      <c r="N228" s="22"/>
    </row>
    <row r="229" spans="1:21">
      <c r="A229" s="123"/>
      <c r="B229" s="48"/>
      <c r="C229" s="110"/>
      <c r="D229" s="138" t="s">
        <v>135</v>
      </c>
      <c r="E229" s="74">
        <v>15</v>
      </c>
      <c r="F229" s="75" t="s">
        <v>11</v>
      </c>
      <c r="G229" s="341">
        <v>0.75</v>
      </c>
      <c r="H229" s="341" t="s">
        <v>294</v>
      </c>
      <c r="I229" s="341" t="s">
        <v>294</v>
      </c>
      <c r="K229" s="28"/>
      <c r="L229" s="29"/>
      <c r="M229" s="30"/>
      <c r="N229" s="31"/>
    </row>
    <row r="230" spans="1:21">
      <c r="A230" s="123"/>
      <c r="B230" s="48"/>
      <c r="C230" s="50" t="s">
        <v>392</v>
      </c>
      <c r="D230" s="154" t="s">
        <v>701</v>
      </c>
      <c r="E230" s="74">
        <v>50</v>
      </c>
      <c r="F230" s="75" t="s">
        <v>11</v>
      </c>
      <c r="G230" s="341" t="s">
        <v>294</v>
      </c>
      <c r="H230" s="341">
        <v>1.4285714285714286</v>
      </c>
      <c r="I230" s="341" t="s">
        <v>294</v>
      </c>
      <c r="K230" s="33"/>
      <c r="L230" s="29"/>
      <c r="M230" s="30"/>
      <c r="N230" s="31"/>
    </row>
    <row r="231" spans="1:21">
      <c r="A231" s="123"/>
      <c r="B231" s="48"/>
      <c r="C231" s="110"/>
      <c r="D231" s="154" t="s">
        <v>702</v>
      </c>
      <c r="E231" s="74">
        <v>30</v>
      </c>
      <c r="F231" s="75" t="s">
        <v>11</v>
      </c>
      <c r="G231" s="341" t="s">
        <v>294</v>
      </c>
      <c r="H231" s="341">
        <v>0.57692307692307687</v>
      </c>
      <c r="I231" s="341" t="s">
        <v>294</v>
      </c>
      <c r="K231" s="28"/>
      <c r="L231" s="29"/>
      <c r="M231" s="30"/>
      <c r="N231" s="31"/>
    </row>
    <row r="232" spans="1:21">
      <c r="A232" s="123"/>
      <c r="B232" s="48"/>
      <c r="C232" s="110"/>
      <c r="D232" s="154" t="s">
        <v>703</v>
      </c>
      <c r="E232" s="74">
        <v>25</v>
      </c>
      <c r="F232" s="75" t="s">
        <v>11</v>
      </c>
      <c r="G232" s="341">
        <v>0.27777777777777779</v>
      </c>
      <c r="H232" s="341" t="s">
        <v>294</v>
      </c>
      <c r="I232" s="341" t="s">
        <v>294</v>
      </c>
      <c r="K232" s="28"/>
      <c r="L232" s="29"/>
      <c r="M232" s="30"/>
      <c r="N232" s="31"/>
    </row>
    <row r="233" spans="1:21">
      <c r="A233" s="123"/>
      <c r="B233" s="48"/>
      <c r="C233" s="110"/>
      <c r="D233" s="154" t="s">
        <v>704</v>
      </c>
      <c r="E233" s="74">
        <v>5</v>
      </c>
      <c r="F233" s="75" t="s">
        <v>11</v>
      </c>
      <c r="G233" s="341" t="s">
        <v>294</v>
      </c>
      <c r="H233" s="341" t="s">
        <v>294</v>
      </c>
      <c r="I233" s="341">
        <v>0.05</v>
      </c>
      <c r="K233" s="28"/>
      <c r="L233" s="29"/>
      <c r="M233" s="30"/>
      <c r="N233" s="31"/>
    </row>
    <row r="234" spans="1:21">
      <c r="A234" s="123"/>
      <c r="B234" s="48"/>
      <c r="C234" s="50" t="s">
        <v>172</v>
      </c>
      <c r="D234" s="154" t="s">
        <v>171</v>
      </c>
      <c r="E234" s="74">
        <v>60</v>
      </c>
      <c r="F234" s="75" t="s">
        <v>11</v>
      </c>
      <c r="G234" s="341" t="s">
        <v>294</v>
      </c>
      <c r="H234" s="341" t="s">
        <v>294</v>
      </c>
      <c r="I234" s="341">
        <v>0.6</v>
      </c>
      <c r="K234" s="33"/>
      <c r="L234" s="29"/>
      <c r="M234" s="30"/>
      <c r="N234" s="31"/>
    </row>
    <row r="235" spans="1:21">
      <c r="A235" s="123"/>
      <c r="B235" s="48"/>
      <c r="C235" s="110"/>
      <c r="D235" s="154" t="s">
        <v>705</v>
      </c>
      <c r="E235" s="74">
        <v>10</v>
      </c>
      <c r="F235" s="75" t="s">
        <v>11</v>
      </c>
      <c r="G235" s="341" t="s">
        <v>294</v>
      </c>
      <c r="H235" s="341" t="s">
        <v>294</v>
      </c>
      <c r="I235" s="341">
        <v>0.1</v>
      </c>
      <c r="K235" s="28"/>
      <c r="L235" s="29"/>
      <c r="M235" s="30"/>
      <c r="N235" s="31"/>
    </row>
    <row r="236" spans="1:21">
      <c r="A236" s="123"/>
      <c r="B236" s="48"/>
      <c r="C236" s="110"/>
      <c r="D236" s="154" t="s">
        <v>706</v>
      </c>
      <c r="E236" s="74">
        <v>5</v>
      </c>
      <c r="F236" s="75" t="s">
        <v>11</v>
      </c>
      <c r="G236" s="341">
        <v>5.8823529411764705E-2</v>
      </c>
      <c r="H236" s="341" t="s">
        <v>294</v>
      </c>
      <c r="I236" s="341" t="s">
        <v>294</v>
      </c>
      <c r="K236" s="28"/>
      <c r="L236" s="29"/>
      <c r="M236" s="30"/>
      <c r="N236" s="31"/>
    </row>
    <row r="237" spans="1:21">
      <c r="A237" s="123"/>
      <c r="B237" s="48"/>
      <c r="C237" s="110"/>
      <c r="D237" s="154" t="s">
        <v>707</v>
      </c>
      <c r="E237" s="74">
        <v>1</v>
      </c>
      <c r="F237" s="75" t="s">
        <v>11</v>
      </c>
      <c r="G237" s="341" t="s">
        <v>294</v>
      </c>
      <c r="H237" s="341" t="s">
        <v>294</v>
      </c>
      <c r="I237" s="341">
        <v>0.01</v>
      </c>
      <c r="K237" s="28"/>
      <c r="L237" s="29"/>
      <c r="M237" s="30"/>
      <c r="N237" s="31"/>
    </row>
    <row r="238" spans="1:21" s="106" customFormat="1">
      <c r="A238" s="123"/>
      <c r="B238" s="48"/>
      <c r="C238" s="110"/>
      <c r="D238" s="154" t="s">
        <v>13</v>
      </c>
      <c r="E238" s="74">
        <v>1</v>
      </c>
      <c r="F238" s="75"/>
      <c r="G238" s="341" t="s">
        <v>294</v>
      </c>
      <c r="H238" s="341" t="s">
        <v>294</v>
      </c>
      <c r="I238" s="341">
        <v>0.01</v>
      </c>
      <c r="J238" s="107"/>
      <c r="K238" s="28"/>
      <c r="L238" s="29"/>
      <c r="M238" s="30"/>
      <c r="N238" s="31"/>
      <c r="O238" s="107"/>
      <c r="P238" s="107"/>
      <c r="Q238" s="107"/>
      <c r="R238" s="45"/>
      <c r="S238" s="342"/>
      <c r="T238" s="342"/>
      <c r="U238" s="342"/>
    </row>
    <row r="239" spans="1:21">
      <c r="A239" s="123"/>
      <c r="B239" s="48"/>
      <c r="C239" s="50" t="s">
        <v>300</v>
      </c>
      <c r="D239" s="154" t="s">
        <v>708</v>
      </c>
      <c r="E239" s="74">
        <v>70</v>
      </c>
      <c r="F239" s="75" t="s">
        <v>11</v>
      </c>
      <c r="G239" s="341" t="s">
        <v>294</v>
      </c>
      <c r="H239" s="341" t="s">
        <v>294</v>
      </c>
      <c r="I239" s="341">
        <v>0.7</v>
      </c>
      <c r="K239" s="33"/>
      <c r="L239" s="29"/>
      <c r="M239" s="30"/>
      <c r="N239" s="31"/>
    </row>
    <row r="240" spans="1:21">
      <c r="A240" s="123"/>
      <c r="B240" s="48"/>
      <c r="C240" s="110"/>
      <c r="D240" s="154" t="s">
        <v>709</v>
      </c>
      <c r="E240" s="74"/>
      <c r="F240" s="75" t="s">
        <v>11</v>
      </c>
      <c r="G240" s="341" t="s">
        <v>294</v>
      </c>
      <c r="H240" s="341" t="s">
        <v>294</v>
      </c>
      <c r="I240" s="341"/>
      <c r="K240" s="28"/>
      <c r="L240" s="29"/>
      <c r="M240" s="30"/>
      <c r="N240" s="31"/>
    </row>
    <row r="241" spans="1:21">
      <c r="A241" s="123"/>
      <c r="B241" s="48"/>
      <c r="C241" s="50" t="s">
        <v>173</v>
      </c>
      <c r="D241" s="154" t="s">
        <v>257</v>
      </c>
      <c r="E241" s="74">
        <v>10</v>
      </c>
      <c r="F241" s="75" t="s">
        <v>11</v>
      </c>
      <c r="G241" s="341" t="s">
        <v>294</v>
      </c>
      <c r="H241" s="341">
        <v>0.125</v>
      </c>
      <c r="I241" s="341" t="s">
        <v>294</v>
      </c>
      <c r="K241" s="33"/>
      <c r="L241" s="29"/>
      <c r="M241" s="30"/>
      <c r="N241" s="31"/>
    </row>
    <row r="242" spans="1:21" s="106" customFormat="1">
      <c r="A242" s="123"/>
      <c r="B242" s="48"/>
      <c r="C242" s="110"/>
      <c r="D242" s="154" t="s">
        <v>34</v>
      </c>
      <c r="E242" s="74">
        <v>5</v>
      </c>
      <c r="F242" s="75" t="s">
        <v>11</v>
      </c>
      <c r="G242" s="341" t="s">
        <v>294</v>
      </c>
      <c r="H242" s="341" t="s">
        <v>294</v>
      </c>
      <c r="I242" s="341">
        <v>0.05</v>
      </c>
      <c r="J242" s="107"/>
      <c r="K242" s="28"/>
      <c r="L242" s="29"/>
      <c r="M242" s="30"/>
      <c r="N242" s="31"/>
      <c r="O242" s="107"/>
      <c r="P242" s="107"/>
      <c r="Q242" s="107"/>
      <c r="R242" s="45"/>
      <c r="S242" s="342"/>
      <c r="T242" s="342"/>
      <c r="U242" s="342"/>
    </row>
    <row r="243" spans="1:21" s="106" customFormat="1">
      <c r="A243" s="123"/>
      <c r="B243" s="48"/>
      <c r="C243" s="100"/>
      <c r="D243" s="100" t="s">
        <v>689</v>
      </c>
      <c r="E243" s="128">
        <v>5</v>
      </c>
      <c r="F243" s="75" t="s">
        <v>11</v>
      </c>
      <c r="G243" s="341" t="s">
        <v>294</v>
      </c>
      <c r="H243" s="341" t="s">
        <v>294</v>
      </c>
      <c r="I243" s="341">
        <v>0.05</v>
      </c>
      <c r="J243" s="107"/>
      <c r="K243" s="90"/>
      <c r="L243" s="82"/>
      <c r="M243" s="86"/>
      <c r="N243" s="91"/>
      <c r="O243" s="107"/>
      <c r="P243" s="107"/>
      <c r="Q243" s="107"/>
      <c r="R243" s="45"/>
      <c r="S243" s="342"/>
      <c r="T243" s="342"/>
      <c r="U243" s="342"/>
    </row>
    <row r="244" spans="1:21" s="106" customFormat="1">
      <c r="A244" s="123"/>
      <c r="B244" s="48"/>
      <c r="C244" s="100"/>
      <c r="D244" s="100" t="s">
        <v>710</v>
      </c>
      <c r="E244" s="128">
        <v>5</v>
      </c>
      <c r="F244" s="75" t="s">
        <v>11</v>
      </c>
      <c r="G244" s="341" t="s">
        <v>294</v>
      </c>
      <c r="H244" s="341" t="s">
        <v>294</v>
      </c>
      <c r="I244" s="341">
        <v>0.05</v>
      </c>
      <c r="J244" s="107"/>
      <c r="K244" s="90"/>
      <c r="L244" s="82"/>
      <c r="M244" s="86"/>
      <c r="N244" s="91"/>
      <c r="O244" s="107"/>
      <c r="P244" s="107"/>
      <c r="Q244" s="107"/>
      <c r="R244" s="45"/>
      <c r="S244" s="342"/>
      <c r="T244" s="342"/>
      <c r="U244" s="342"/>
    </row>
    <row r="245" spans="1:21" s="106" customFormat="1" ht="17.05" thickBot="1">
      <c r="A245" s="124"/>
      <c r="B245" s="127"/>
      <c r="C245" s="56"/>
      <c r="D245" s="56" t="s">
        <v>711</v>
      </c>
      <c r="E245" s="141">
        <v>5</v>
      </c>
      <c r="F245" s="75" t="s">
        <v>11</v>
      </c>
      <c r="G245" s="341" t="s">
        <v>294</v>
      </c>
      <c r="H245" s="341">
        <v>9.0909090909090912E-2</v>
      </c>
      <c r="I245" s="341" t="s">
        <v>294</v>
      </c>
      <c r="J245" s="107"/>
      <c r="K245" s="34"/>
      <c r="L245" s="35"/>
      <c r="M245" s="42"/>
      <c r="N245" s="36"/>
      <c r="O245" s="107"/>
      <c r="P245" s="107"/>
      <c r="Q245" s="107"/>
      <c r="R245" s="45"/>
      <c r="S245" s="342"/>
      <c r="T245" s="342"/>
      <c r="U245" s="342"/>
    </row>
    <row r="246" spans="1:21" s="155" customFormat="1" ht="17.05" thickBot="1">
      <c r="A246" s="43"/>
      <c r="B246" s="24"/>
      <c r="C246" s="23"/>
      <c r="D246" s="23"/>
      <c r="E246" s="24"/>
      <c r="F246" s="24"/>
      <c r="G246" s="341"/>
      <c r="H246" s="341"/>
      <c r="I246" s="341"/>
      <c r="J246" s="44"/>
      <c r="K246" s="23"/>
      <c r="L246" s="23"/>
      <c r="M246" s="24"/>
      <c r="N246" s="24"/>
      <c r="O246" s="44"/>
      <c r="P246" s="44"/>
      <c r="Q246" s="44"/>
      <c r="R246" s="55"/>
      <c r="S246" s="343"/>
      <c r="T246" s="343"/>
      <c r="U246" s="343"/>
    </row>
    <row r="247" spans="1:21">
      <c r="A247" s="15">
        <f>A228+1</f>
        <v>43894</v>
      </c>
      <c r="B247" s="46" t="s">
        <v>27</v>
      </c>
      <c r="C247" s="17" t="s">
        <v>222</v>
      </c>
      <c r="D247" s="139" t="s">
        <v>10</v>
      </c>
      <c r="E247" s="147">
        <v>65</v>
      </c>
      <c r="F247" s="148" t="s">
        <v>712</v>
      </c>
      <c r="G247" s="341">
        <v>3.25</v>
      </c>
      <c r="H247" s="341" t="s">
        <v>294</v>
      </c>
      <c r="I247" s="341" t="s">
        <v>294</v>
      </c>
      <c r="K247" s="19" t="s">
        <v>197</v>
      </c>
      <c r="L247" s="20" t="s">
        <v>10</v>
      </c>
      <c r="M247" s="21">
        <v>65</v>
      </c>
      <c r="N247" s="22" t="s">
        <v>11</v>
      </c>
      <c r="S247" s="342">
        <v>3.25</v>
      </c>
    </row>
    <row r="248" spans="1:21">
      <c r="A248" s="25"/>
      <c r="B248" s="48"/>
      <c r="C248" s="27"/>
      <c r="D248" s="154" t="s">
        <v>258</v>
      </c>
      <c r="E248" s="74">
        <v>15</v>
      </c>
      <c r="F248" s="75" t="s">
        <v>712</v>
      </c>
      <c r="G248" s="341">
        <v>0.75</v>
      </c>
      <c r="H248" s="341" t="s">
        <v>294</v>
      </c>
      <c r="I248" s="341" t="s">
        <v>294</v>
      </c>
      <c r="K248" s="57"/>
      <c r="L248" s="58" t="s">
        <v>258</v>
      </c>
      <c r="M248" s="59">
        <v>15</v>
      </c>
      <c r="N248" s="60" t="s">
        <v>11</v>
      </c>
      <c r="S248" s="342">
        <v>0.75</v>
      </c>
    </row>
    <row r="249" spans="1:21">
      <c r="A249" s="25"/>
      <c r="B249" s="48"/>
      <c r="C249" s="32" t="s">
        <v>418</v>
      </c>
      <c r="D249" s="154" t="s">
        <v>713</v>
      </c>
      <c r="E249" s="74">
        <v>70</v>
      </c>
      <c r="F249" s="75" t="s">
        <v>11</v>
      </c>
      <c r="G249" s="341" t="s">
        <v>294</v>
      </c>
      <c r="H249" s="341">
        <v>2</v>
      </c>
      <c r="I249" s="341" t="s">
        <v>294</v>
      </c>
      <c r="K249" s="33" t="s">
        <v>419</v>
      </c>
      <c r="L249" s="29" t="s">
        <v>420</v>
      </c>
      <c r="M249" s="30">
        <v>40</v>
      </c>
      <c r="N249" s="31" t="s">
        <v>11</v>
      </c>
      <c r="T249" s="342">
        <f>40/70</f>
        <v>0.5714285714285714</v>
      </c>
    </row>
    <row r="250" spans="1:21" ht="18" customHeight="1">
      <c r="A250" s="25"/>
      <c r="B250" s="48"/>
      <c r="C250" s="27"/>
      <c r="D250" s="154" t="s">
        <v>420</v>
      </c>
      <c r="E250" s="74">
        <v>25</v>
      </c>
      <c r="F250" s="75" t="s">
        <v>11</v>
      </c>
      <c r="G250" s="341" t="s">
        <v>294</v>
      </c>
      <c r="H250" s="341">
        <v>0.35714285714285715</v>
      </c>
      <c r="I250" s="341" t="s">
        <v>294</v>
      </c>
      <c r="K250" s="28"/>
      <c r="L250" s="29" t="s">
        <v>543</v>
      </c>
      <c r="M250" s="30">
        <v>15</v>
      </c>
      <c r="N250" s="31" t="s">
        <v>11</v>
      </c>
      <c r="U250" s="342">
        <v>0.15</v>
      </c>
    </row>
    <row r="251" spans="1:21">
      <c r="A251" s="25"/>
      <c r="B251" s="48"/>
      <c r="C251" s="27"/>
      <c r="D251" s="154" t="s">
        <v>714</v>
      </c>
      <c r="E251" s="74">
        <v>15</v>
      </c>
      <c r="F251" s="75" t="s">
        <v>11</v>
      </c>
      <c r="G251" s="341" t="s">
        <v>294</v>
      </c>
      <c r="H251" s="341" t="s">
        <v>294</v>
      </c>
      <c r="I251" s="341">
        <v>0.15</v>
      </c>
      <c r="K251" s="28"/>
      <c r="L251" s="29" t="s">
        <v>493</v>
      </c>
      <c r="M251" s="30">
        <v>15</v>
      </c>
      <c r="N251" s="31" t="s">
        <v>11</v>
      </c>
      <c r="S251" s="342">
        <f>15/90</f>
        <v>0.16666666666666666</v>
      </c>
    </row>
    <row r="252" spans="1:21" ht="17.05" thickBot="1">
      <c r="A252" s="25"/>
      <c r="B252" s="48"/>
      <c r="C252" s="27"/>
      <c r="D252" s="154" t="s">
        <v>16</v>
      </c>
      <c r="E252" s="74"/>
      <c r="F252" s="75" t="s">
        <v>11</v>
      </c>
      <c r="G252" s="341" t="s">
        <v>294</v>
      </c>
      <c r="H252" s="341" t="s">
        <v>294</v>
      </c>
      <c r="I252" s="341">
        <v>0</v>
      </c>
      <c r="K252" s="28"/>
      <c r="L252" s="29" t="s">
        <v>498</v>
      </c>
      <c r="M252" s="30">
        <v>5</v>
      </c>
      <c r="N252" s="31" t="s">
        <v>11</v>
      </c>
      <c r="U252" s="342">
        <v>0.05</v>
      </c>
    </row>
    <row r="253" spans="1:21" ht="32.75">
      <c r="A253" s="25"/>
      <c r="B253" s="48"/>
      <c r="C253" s="253" t="s">
        <v>244</v>
      </c>
      <c r="D253" s="145" t="s">
        <v>715</v>
      </c>
      <c r="E253" s="74">
        <v>40</v>
      </c>
      <c r="F253" s="75" t="s">
        <v>712</v>
      </c>
      <c r="G253" s="341" t="s">
        <v>294</v>
      </c>
      <c r="H253" s="341">
        <v>0.72727272727272729</v>
      </c>
      <c r="I253" s="341" t="s">
        <v>294</v>
      </c>
      <c r="K253" s="61" t="s">
        <v>244</v>
      </c>
      <c r="L253" s="62" t="s">
        <v>503</v>
      </c>
      <c r="M253" s="30">
        <v>40</v>
      </c>
      <c r="N253" s="31" t="s">
        <v>11</v>
      </c>
      <c r="O253" s="19" t="s">
        <v>410</v>
      </c>
      <c r="P253" s="309" t="s">
        <v>505</v>
      </c>
      <c r="Q253" s="20">
        <v>50</v>
      </c>
      <c r="R253" s="22" t="s">
        <v>11</v>
      </c>
      <c r="T253" s="342">
        <f>40/55</f>
        <v>0.72727272727272729</v>
      </c>
      <c r="U253" s="342">
        <v>0.5</v>
      </c>
    </row>
    <row r="254" spans="1:21" s="97" customFormat="1">
      <c r="A254" s="25"/>
      <c r="B254" s="48"/>
      <c r="C254" s="254"/>
      <c r="D254" s="145" t="s">
        <v>716</v>
      </c>
      <c r="E254" s="74">
        <v>20</v>
      </c>
      <c r="F254" s="75" t="s">
        <v>712</v>
      </c>
      <c r="G254" s="341">
        <v>0.22222222222222221</v>
      </c>
      <c r="H254" s="341" t="s">
        <v>294</v>
      </c>
      <c r="I254" s="341" t="s">
        <v>294</v>
      </c>
      <c r="J254" s="98"/>
      <c r="K254" s="96"/>
      <c r="L254" s="62" t="s">
        <v>504</v>
      </c>
      <c r="M254" s="30">
        <v>20</v>
      </c>
      <c r="N254" s="31" t="s">
        <v>11</v>
      </c>
      <c r="O254" s="28"/>
      <c r="P254" s="29" t="s">
        <v>539</v>
      </c>
      <c r="Q254" s="29">
        <v>10</v>
      </c>
      <c r="R254" s="31" t="s">
        <v>11</v>
      </c>
      <c r="S254" s="342">
        <f>20/90</f>
        <v>0.22222222222222221</v>
      </c>
      <c r="T254" s="342"/>
      <c r="U254" s="342">
        <v>0.1</v>
      </c>
    </row>
    <row r="255" spans="1:21" s="97" customFormat="1">
      <c r="A255" s="25"/>
      <c r="B255" s="48"/>
      <c r="C255" s="254"/>
      <c r="D255" s="145" t="s">
        <v>717</v>
      </c>
      <c r="E255" s="74">
        <v>15</v>
      </c>
      <c r="F255" s="75" t="s">
        <v>712</v>
      </c>
      <c r="G255" s="341" t="s">
        <v>294</v>
      </c>
      <c r="H255" s="341" t="s">
        <v>294</v>
      </c>
      <c r="I255" s="341">
        <v>0.15</v>
      </c>
      <c r="J255" s="98"/>
      <c r="K255" s="96"/>
      <c r="L255" s="62" t="s">
        <v>578</v>
      </c>
      <c r="M255" s="30">
        <v>15</v>
      </c>
      <c r="N255" s="31" t="s">
        <v>11</v>
      </c>
      <c r="O255" s="28"/>
      <c r="P255" s="29" t="s">
        <v>496</v>
      </c>
      <c r="Q255" s="29">
        <v>15</v>
      </c>
      <c r="R255" s="31" t="s">
        <v>11</v>
      </c>
      <c r="S255" s="342"/>
      <c r="T255" s="342">
        <f>15/55</f>
        <v>0.27272727272727271</v>
      </c>
      <c r="U255" s="342">
        <f>0.15</f>
        <v>0.15</v>
      </c>
    </row>
    <row r="256" spans="1:21" s="97" customFormat="1" ht="17.05" thickBot="1">
      <c r="A256" s="25"/>
      <c r="B256" s="48"/>
      <c r="C256" s="254"/>
      <c r="D256" s="145" t="s">
        <v>714</v>
      </c>
      <c r="E256" s="74">
        <v>10</v>
      </c>
      <c r="F256" s="75" t="s">
        <v>712</v>
      </c>
      <c r="G256" s="341" t="s">
        <v>294</v>
      </c>
      <c r="H256" s="341" t="s">
        <v>294</v>
      </c>
      <c r="I256" s="341">
        <v>0.1</v>
      </c>
      <c r="J256" s="98"/>
      <c r="K256" s="96"/>
      <c r="L256" s="62"/>
      <c r="M256" s="30"/>
      <c r="N256" s="31"/>
      <c r="O256" s="34"/>
      <c r="P256" s="35" t="s">
        <v>411</v>
      </c>
      <c r="Q256" s="35">
        <v>1</v>
      </c>
      <c r="R256" s="36"/>
      <c r="S256" s="342"/>
      <c r="T256" s="342"/>
      <c r="U256" s="342">
        <v>0.01</v>
      </c>
    </row>
    <row r="257" spans="1:21">
      <c r="A257" s="25"/>
      <c r="B257" s="48"/>
      <c r="C257" s="32" t="s">
        <v>12</v>
      </c>
      <c r="D257" s="154" t="s">
        <v>12</v>
      </c>
      <c r="E257" s="74">
        <v>70</v>
      </c>
      <c r="F257" s="75" t="s">
        <v>11</v>
      </c>
      <c r="G257" s="341" t="s">
        <v>294</v>
      </c>
      <c r="H257" s="341" t="s">
        <v>294</v>
      </c>
      <c r="I257" s="341">
        <v>0.7</v>
      </c>
      <c r="K257" s="33" t="s">
        <v>12</v>
      </c>
      <c r="L257" s="29" t="s">
        <v>12</v>
      </c>
      <c r="M257" s="30">
        <v>70</v>
      </c>
      <c r="N257" s="31" t="s">
        <v>11</v>
      </c>
      <c r="U257" s="342">
        <v>0.7</v>
      </c>
    </row>
    <row r="258" spans="1:21">
      <c r="A258" s="25"/>
      <c r="B258" s="48"/>
      <c r="C258" s="27"/>
      <c r="D258" s="154" t="s">
        <v>718</v>
      </c>
      <c r="E258" s="74">
        <v>1</v>
      </c>
      <c r="F258" s="75" t="s">
        <v>11</v>
      </c>
      <c r="G258" s="341" t="s">
        <v>294</v>
      </c>
      <c r="H258" s="341" t="s">
        <v>294</v>
      </c>
      <c r="I258" s="341">
        <v>0</v>
      </c>
      <c r="K258" s="28"/>
      <c r="L258" s="29" t="s">
        <v>13</v>
      </c>
      <c r="M258" s="30">
        <v>1</v>
      </c>
      <c r="N258" s="31" t="s">
        <v>11</v>
      </c>
      <c r="U258" s="342">
        <v>0</v>
      </c>
    </row>
    <row r="259" spans="1:21">
      <c r="A259" s="25"/>
      <c r="B259" s="48"/>
      <c r="C259" s="32" t="s">
        <v>174</v>
      </c>
      <c r="D259" s="154" t="s">
        <v>719</v>
      </c>
      <c r="E259" s="74">
        <v>25</v>
      </c>
      <c r="F259" s="75" t="s">
        <v>11</v>
      </c>
      <c r="G259" s="341" t="s">
        <v>294</v>
      </c>
      <c r="H259" s="341" t="s">
        <v>294</v>
      </c>
      <c r="I259" s="341">
        <v>0.25</v>
      </c>
      <c r="K259" s="33" t="s">
        <v>174</v>
      </c>
      <c r="L259" s="29" t="s">
        <v>487</v>
      </c>
      <c r="M259" s="30">
        <v>25</v>
      </c>
      <c r="N259" s="31" t="s">
        <v>11</v>
      </c>
      <c r="U259" s="342">
        <v>0.25</v>
      </c>
    </row>
    <row r="260" spans="1:21" s="97" customFormat="1">
      <c r="A260" s="25"/>
      <c r="B260" s="48"/>
      <c r="C260" s="27"/>
      <c r="D260" s="154" t="s">
        <v>720</v>
      </c>
      <c r="E260" s="74">
        <v>5</v>
      </c>
      <c r="F260" s="75" t="s">
        <v>11</v>
      </c>
      <c r="G260" s="341" t="s">
        <v>294</v>
      </c>
      <c r="H260" s="341" t="s">
        <v>294</v>
      </c>
      <c r="I260" s="341">
        <v>0.05</v>
      </c>
      <c r="J260" s="98"/>
      <c r="K260" s="90"/>
      <c r="L260" s="82" t="s">
        <v>520</v>
      </c>
      <c r="M260" s="86">
        <v>5</v>
      </c>
      <c r="N260" s="31" t="s">
        <v>11</v>
      </c>
      <c r="O260" s="98"/>
      <c r="P260" s="98"/>
      <c r="Q260" s="98"/>
      <c r="R260" s="45"/>
      <c r="S260" s="342"/>
      <c r="T260" s="342"/>
      <c r="U260" s="342">
        <v>0.05</v>
      </c>
    </row>
    <row r="261" spans="1:21" s="106" customFormat="1">
      <c r="A261" s="25"/>
      <c r="B261" s="48"/>
      <c r="C261" s="27"/>
      <c r="D261" s="154" t="s">
        <v>175</v>
      </c>
      <c r="E261" s="74"/>
      <c r="F261" s="75" t="s">
        <v>11</v>
      </c>
      <c r="G261" s="341" t="s">
        <v>294</v>
      </c>
      <c r="H261" s="341" t="s">
        <v>294</v>
      </c>
      <c r="I261" s="341" t="s">
        <v>294</v>
      </c>
      <c r="J261" s="107"/>
      <c r="K261" s="90"/>
      <c r="L261" s="82" t="s">
        <v>175</v>
      </c>
      <c r="M261" s="86"/>
      <c r="N261" s="31" t="s">
        <v>11</v>
      </c>
      <c r="O261" s="107"/>
      <c r="P261" s="107"/>
      <c r="Q261" s="107"/>
      <c r="R261" s="45"/>
      <c r="S261" s="342"/>
      <c r="T261" s="342"/>
      <c r="U261" s="342"/>
    </row>
    <row r="262" spans="1:21" s="97" customFormat="1">
      <c r="A262" s="25"/>
      <c r="B262" s="48"/>
      <c r="C262" s="27"/>
      <c r="D262" s="154" t="s">
        <v>721</v>
      </c>
      <c r="E262" s="74"/>
      <c r="F262" s="75" t="s">
        <v>11</v>
      </c>
      <c r="G262" s="341" t="s">
        <v>294</v>
      </c>
      <c r="H262" s="341" t="s">
        <v>294</v>
      </c>
      <c r="I262" s="341" t="s">
        <v>294</v>
      </c>
      <c r="J262" s="98"/>
      <c r="K262" s="90"/>
      <c r="L262" s="82"/>
      <c r="M262" s="86"/>
      <c r="N262" s="31"/>
      <c r="O262" s="98"/>
      <c r="P262" s="98"/>
      <c r="Q262" s="98"/>
      <c r="R262" s="45"/>
      <c r="S262" s="342"/>
      <c r="T262" s="342"/>
      <c r="U262" s="342"/>
    </row>
    <row r="263" spans="1:21" ht="17.05" thickBot="1">
      <c r="A263" s="38"/>
      <c r="B263" s="52"/>
      <c r="C263" s="40" t="s">
        <v>14</v>
      </c>
      <c r="D263" s="56" t="s">
        <v>14</v>
      </c>
      <c r="E263" s="141">
        <v>1</v>
      </c>
      <c r="F263" s="140" t="s">
        <v>15</v>
      </c>
      <c r="G263" s="341" t="s">
        <v>294</v>
      </c>
      <c r="H263" s="341" t="s">
        <v>294</v>
      </c>
      <c r="I263" s="341" t="s">
        <v>294</v>
      </c>
      <c r="K263" s="41" t="s">
        <v>14</v>
      </c>
      <c r="L263" s="35" t="s">
        <v>14</v>
      </c>
      <c r="M263" s="42">
        <v>1</v>
      </c>
      <c r="N263" s="36" t="s">
        <v>15</v>
      </c>
      <c r="S263" s="345">
        <f>SUM(S247:S262)</f>
        <v>4.3888888888888893</v>
      </c>
      <c r="T263" s="345">
        <f t="shared" ref="T263:U263" si="8">SUM(T247:T262)</f>
        <v>1.5714285714285714</v>
      </c>
      <c r="U263" s="345">
        <f t="shared" si="8"/>
        <v>1.96</v>
      </c>
    </row>
    <row r="264" spans="1:21" s="155" customFormat="1" ht="7.55" customHeight="1" thickBot="1">
      <c r="A264" s="43"/>
      <c r="B264" s="24"/>
      <c r="C264" s="23"/>
      <c r="D264" s="23"/>
      <c r="E264" s="24"/>
      <c r="F264" s="24"/>
      <c r="G264" s="341"/>
      <c r="H264" s="341"/>
      <c r="I264" s="341"/>
      <c r="J264" s="44"/>
      <c r="K264" s="23"/>
      <c r="L264" s="23"/>
      <c r="M264" s="24"/>
      <c r="N264" s="24"/>
      <c r="O264" s="44"/>
      <c r="P264" s="44"/>
      <c r="Q264" s="44"/>
      <c r="R264" s="55"/>
      <c r="S264" s="343"/>
      <c r="T264" s="343"/>
      <c r="U264" s="343"/>
    </row>
    <row r="265" spans="1:21">
      <c r="A265" s="15">
        <f>A247+1</f>
        <v>43895</v>
      </c>
      <c r="B265" s="16" t="s">
        <v>28</v>
      </c>
      <c r="C265" s="17" t="s">
        <v>166</v>
      </c>
      <c r="D265" s="139" t="s">
        <v>10</v>
      </c>
      <c r="E265" s="147">
        <v>80</v>
      </c>
      <c r="F265" s="75" t="s">
        <v>11</v>
      </c>
      <c r="G265" s="341">
        <v>4</v>
      </c>
      <c r="H265" s="341" t="s">
        <v>294</v>
      </c>
      <c r="I265" s="341" t="s">
        <v>294</v>
      </c>
      <c r="K265" s="19" t="s">
        <v>166</v>
      </c>
      <c r="L265" s="20" t="s">
        <v>10</v>
      </c>
      <c r="M265" s="21">
        <v>80</v>
      </c>
      <c r="N265" s="22" t="s">
        <v>11</v>
      </c>
      <c r="S265" s="342">
        <v>4</v>
      </c>
      <c r="T265" s="342" t="s">
        <v>294</v>
      </c>
    </row>
    <row r="266" spans="1:21">
      <c r="A266" s="25"/>
      <c r="B266" s="37"/>
      <c r="C266" s="27"/>
      <c r="D266" s="154" t="s">
        <v>255</v>
      </c>
      <c r="E266" s="74">
        <v>15</v>
      </c>
      <c r="F266" s="75" t="s">
        <v>11</v>
      </c>
      <c r="G266" s="341" t="s">
        <v>294</v>
      </c>
      <c r="H266" s="341">
        <v>0.21428571428571427</v>
      </c>
      <c r="I266" s="341" t="s">
        <v>294</v>
      </c>
      <c r="K266" s="28"/>
      <c r="L266" s="29" t="s">
        <v>255</v>
      </c>
      <c r="M266" s="30">
        <v>15</v>
      </c>
      <c r="N266" s="31" t="s">
        <v>11</v>
      </c>
      <c r="S266" s="342" t="s">
        <v>294</v>
      </c>
      <c r="T266" s="342">
        <v>0.21428571428571427</v>
      </c>
      <c r="U266" s="342" t="s">
        <v>294</v>
      </c>
    </row>
    <row r="267" spans="1:21" s="152" customFormat="1">
      <c r="A267" s="25"/>
      <c r="B267" s="37"/>
      <c r="C267" s="27"/>
      <c r="D267" s="154" t="s">
        <v>722</v>
      </c>
      <c r="E267" s="74">
        <v>10</v>
      </c>
      <c r="F267" s="75" t="s">
        <v>11</v>
      </c>
      <c r="G267" s="341">
        <v>0.18181818181818182</v>
      </c>
      <c r="H267" s="341" t="s">
        <v>294</v>
      </c>
      <c r="I267" s="341" t="s">
        <v>294</v>
      </c>
      <c r="J267" s="153"/>
      <c r="K267" s="28"/>
      <c r="L267" s="29" t="s">
        <v>579</v>
      </c>
      <c r="M267" s="30">
        <v>10</v>
      </c>
      <c r="N267" s="31" t="s">
        <v>11</v>
      </c>
      <c r="O267" s="153"/>
      <c r="P267" s="153"/>
      <c r="Q267" s="153"/>
      <c r="R267" s="45"/>
      <c r="S267" s="342">
        <v>0.18181818181818182</v>
      </c>
      <c r="T267" s="342" t="s">
        <v>294</v>
      </c>
      <c r="U267" s="342" t="s">
        <v>294</v>
      </c>
    </row>
    <row r="268" spans="1:21" s="152" customFormat="1">
      <c r="A268" s="25"/>
      <c r="B268" s="37"/>
      <c r="C268" s="27"/>
      <c r="D268" s="154" t="s">
        <v>723</v>
      </c>
      <c r="E268" s="74">
        <v>10</v>
      </c>
      <c r="F268" s="75" t="s">
        <v>11</v>
      </c>
      <c r="G268" s="341" t="s">
        <v>294</v>
      </c>
      <c r="H268" s="341" t="s">
        <v>294</v>
      </c>
      <c r="I268" s="341">
        <v>0.1</v>
      </c>
      <c r="J268" s="153"/>
      <c r="K268" s="28"/>
      <c r="L268" s="29" t="s">
        <v>506</v>
      </c>
      <c r="M268" s="30">
        <v>10</v>
      </c>
      <c r="N268" s="31" t="s">
        <v>11</v>
      </c>
      <c r="O268" s="153"/>
      <c r="P268" s="153"/>
      <c r="Q268" s="153"/>
      <c r="R268" s="45"/>
      <c r="S268" s="342" t="s">
        <v>294</v>
      </c>
      <c r="T268" s="342" t="s">
        <v>294</v>
      </c>
      <c r="U268" s="342">
        <v>0.1</v>
      </c>
    </row>
    <row r="269" spans="1:21" s="152" customFormat="1">
      <c r="A269" s="25"/>
      <c r="B269" s="37"/>
      <c r="C269" s="27"/>
      <c r="D269" s="154" t="s">
        <v>724</v>
      </c>
      <c r="E269" s="74">
        <v>5</v>
      </c>
      <c r="F269" s="75" t="s">
        <v>11</v>
      </c>
      <c r="G269" s="341">
        <v>9.0909090909090912E-2</v>
      </c>
      <c r="H269" s="341" t="s">
        <v>294</v>
      </c>
      <c r="I269" s="341" t="s">
        <v>294</v>
      </c>
      <c r="J269" s="153"/>
      <c r="K269" s="28"/>
      <c r="L269" s="29" t="s">
        <v>544</v>
      </c>
      <c r="M269" s="30">
        <v>5</v>
      </c>
      <c r="N269" s="31" t="s">
        <v>11</v>
      </c>
      <c r="O269" s="153"/>
      <c r="P269" s="153"/>
      <c r="Q269" s="153"/>
      <c r="R269" s="45"/>
      <c r="S269" s="342">
        <v>9.0909090909090912E-2</v>
      </c>
      <c r="T269" s="342" t="s">
        <v>294</v>
      </c>
      <c r="U269" s="342" t="s">
        <v>294</v>
      </c>
    </row>
    <row r="270" spans="1:21" s="152" customFormat="1">
      <c r="A270" s="25"/>
      <c r="B270" s="37"/>
      <c r="C270" s="27"/>
      <c r="D270" s="154" t="s">
        <v>725</v>
      </c>
      <c r="E270" s="74">
        <v>5</v>
      </c>
      <c r="F270" s="75" t="s">
        <v>11</v>
      </c>
      <c r="G270" s="341">
        <v>5.8823529411764705E-2</v>
      </c>
      <c r="H270" s="341" t="s">
        <v>294</v>
      </c>
      <c r="I270" s="341" t="s">
        <v>294</v>
      </c>
      <c r="J270" s="153"/>
      <c r="K270" s="28"/>
      <c r="L270" s="29" t="s">
        <v>481</v>
      </c>
      <c r="M270" s="30">
        <v>5</v>
      </c>
      <c r="N270" s="31" t="s">
        <v>11</v>
      </c>
      <c r="O270" s="153"/>
      <c r="P270" s="153"/>
      <c r="Q270" s="153"/>
      <c r="R270" s="45"/>
      <c r="S270" s="342">
        <v>5.8823529411764705E-2</v>
      </c>
      <c r="T270" s="342" t="s">
        <v>294</v>
      </c>
      <c r="U270" s="342" t="s">
        <v>294</v>
      </c>
    </row>
    <row r="271" spans="1:21" s="152" customFormat="1">
      <c r="A271" s="25"/>
      <c r="B271" s="37"/>
      <c r="C271" s="27"/>
      <c r="D271" s="154" t="s">
        <v>689</v>
      </c>
      <c r="E271" s="74">
        <v>5</v>
      </c>
      <c r="F271" s="75" t="s">
        <v>11</v>
      </c>
      <c r="G271" s="341" t="s">
        <v>294</v>
      </c>
      <c r="H271" s="341" t="s">
        <v>294</v>
      </c>
      <c r="I271" s="341">
        <v>0.05</v>
      </c>
      <c r="J271" s="153"/>
      <c r="K271" s="28"/>
      <c r="L271" s="29" t="s">
        <v>540</v>
      </c>
      <c r="M271" s="30">
        <v>5</v>
      </c>
      <c r="N271" s="31" t="s">
        <v>11</v>
      </c>
      <c r="O271" s="153"/>
      <c r="P271" s="153"/>
      <c r="Q271" s="153"/>
      <c r="R271" s="45"/>
      <c r="S271" s="342" t="s">
        <v>294</v>
      </c>
      <c r="T271" s="342" t="s">
        <v>294</v>
      </c>
      <c r="U271" s="342">
        <v>0.05</v>
      </c>
    </row>
    <row r="272" spans="1:21" s="152" customFormat="1">
      <c r="A272" s="25"/>
      <c r="B272" s="37"/>
      <c r="C272" s="27"/>
      <c r="D272" s="154" t="s">
        <v>726</v>
      </c>
      <c r="E272" s="74">
        <v>5</v>
      </c>
      <c r="F272" s="75" t="s">
        <v>11</v>
      </c>
      <c r="G272" s="341" t="s">
        <v>294</v>
      </c>
      <c r="H272" s="341" t="s">
        <v>294</v>
      </c>
      <c r="I272" s="341">
        <v>0.05</v>
      </c>
      <c r="J272" s="153"/>
      <c r="K272" s="28"/>
      <c r="L272" s="29" t="s">
        <v>486</v>
      </c>
      <c r="M272" s="30">
        <v>5</v>
      </c>
      <c r="N272" s="31" t="s">
        <v>11</v>
      </c>
      <c r="O272" s="153"/>
      <c r="P272" s="153"/>
      <c r="Q272" s="153"/>
      <c r="R272" s="45"/>
      <c r="S272" s="342" t="s">
        <v>294</v>
      </c>
      <c r="T272" s="342" t="s">
        <v>294</v>
      </c>
      <c r="U272" s="342">
        <v>0.05</v>
      </c>
    </row>
    <row r="273" spans="1:21" s="152" customFormat="1" ht="17.05" thickBot="1">
      <c r="A273" s="25"/>
      <c r="B273" s="37"/>
      <c r="C273" s="27"/>
      <c r="D273" s="154" t="s">
        <v>17</v>
      </c>
      <c r="E273" s="74"/>
      <c r="F273" s="75" t="s">
        <v>11</v>
      </c>
      <c r="G273" s="341" t="s">
        <v>294</v>
      </c>
      <c r="H273" s="341" t="s">
        <v>294</v>
      </c>
      <c r="I273" s="341"/>
      <c r="J273" s="153"/>
      <c r="K273" s="28"/>
      <c r="L273" s="29"/>
      <c r="M273" s="30"/>
      <c r="N273" s="31"/>
      <c r="O273" s="153"/>
      <c r="P273" s="153"/>
      <c r="Q273" s="153"/>
      <c r="R273" s="45"/>
      <c r="S273" s="342"/>
      <c r="T273" s="342"/>
      <c r="U273" s="342"/>
    </row>
    <row r="274" spans="1:21" ht="32.75">
      <c r="A274" s="25"/>
      <c r="B274" s="37"/>
      <c r="C274" s="32" t="s">
        <v>404</v>
      </c>
      <c r="D274" s="154" t="s">
        <v>405</v>
      </c>
      <c r="E274" s="74">
        <v>55</v>
      </c>
      <c r="F274" s="75" t="s">
        <v>11</v>
      </c>
      <c r="G274" s="341" t="s">
        <v>294</v>
      </c>
      <c r="H274" s="341">
        <v>1.5714285714285714</v>
      </c>
      <c r="I274" s="341" t="s">
        <v>294</v>
      </c>
      <c r="K274" s="33" t="s">
        <v>406</v>
      </c>
      <c r="L274" s="29" t="s">
        <v>480</v>
      </c>
      <c r="M274" s="30">
        <v>50</v>
      </c>
      <c r="N274" s="31" t="s">
        <v>11</v>
      </c>
      <c r="O274" s="17" t="s">
        <v>388</v>
      </c>
      <c r="P274" s="20" t="s">
        <v>408</v>
      </c>
      <c r="Q274" s="20">
        <v>40</v>
      </c>
      <c r="R274" s="22" t="s">
        <v>409</v>
      </c>
      <c r="T274" s="342">
        <f>50/55+40/40</f>
        <v>1.9090909090909092</v>
      </c>
    </row>
    <row r="275" spans="1:21" ht="32.75">
      <c r="A275" s="25"/>
      <c r="B275" s="37"/>
      <c r="C275" s="27"/>
      <c r="D275" s="154" t="s">
        <v>727</v>
      </c>
      <c r="E275" s="74">
        <v>10</v>
      </c>
      <c r="F275" s="75" t="s">
        <v>11</v>
      </c>
      <c r="G275" s="341">
        <v>0.1111111111111111</v>
      </c>
      <c r="H275" s="341" t="s">
        <v>294</v>
      </c>
      <c r="I275" s="341" t="s">
        <v>294</v>
      </c>
      <c r="K275" s="28"/>
      <c r="L275" s="29" t="s">
        <v>580</v>
      </c>
      <c r="M275" s="30">
        <v>15</v>
      </c>
      <c r="N275" s="31" t="s">
        <v>11</v>
      </c>
      <c r="O275" s="63"/>
      <c r="P275" s="29" t="s">
        <v>500</v>
      </c>
      <c r="Q275" s="29">
        <v>25</v>
      </c>
      <c r="R275" s="31" t="s">
        <v>409</v>
      </c>
      <c r="S275" s="342">
        <f>15/55</f>
        <v>0.27272727272727271</v>
      </c>
      <c r="U275" s="342">
        <v>0.25</v>
      </c>
    </row>
    <row r="276" spans="1:21">
      <c r="A276" s="25"/>
      <c r="B276" s="37"/>
      <c r="C276" s="27"/>
      <c r="D276" s="154" t="s">
        <v>728</v>
      </c>
      <c r="E276" s="74">
        <v>5</v>
      </c>
      <c r="F276" s="75" t="s">
        <v>11</v>
      </c>
      <c r="G276" s="341" t="s">
        <v>294</v>
      </c>
      <c r="H276" s="341" t="s">
        <v>294</v>
      </c>
      <c r="I276" s="341">
        <v>0.05</v>
      </c>
      <c r="K276" s="28"/>
      <c r="L276" s="29" t="s">
        <v>442</v>
      </c>
      <c r="M276" s="30">
        <v>10</v>
      </c>
      <c r="N276" s="31" t="s">
        <v>11</v>
      </c>
      <c r="O276" s="63"/>
      <c r="P276" s="29" t="s">
        <v>546</v>
      </c>
      <c r="Q276" s="29">
        <v>5</v>
      </c>
      <c r="R276" s="31" t="s">
        <v>409</v>
      </c>
      <c r="U276" s="342">
        <v>0.15</v>
      </c>
    </row>
    <row r="277" spans="1:21" ht="17.05" thickBot="1">
      <c r="A277" s="25"/>
      <c r="B277" s="37"/>
      <c r="C277" s="27"/>
      <c r="D277" s="154"/>
      <c r="E277" s="74"/>
      <c r="F277" s="75"/>
      <c r="G277" s="341"/>
      <c r="H277" s="341"/>
      <c r="I277" s="341"/>
      <c r="K277" s="28"/>
      <c r="L277" s="29" t="s">
        <v>545</v>
      </c>
      <c r="M277" s="30">
        <v>5</v>
      </c>
      <c r="N277" s="31" t="s">
        <v>11</v>
      </c>
      <c r="O277" s="64"/>
      <c r="P277" s="35"/>
      <c r="Q277" s="35"/>
      <c r="R277" s="36"/>
      <c r="U277" s="342">
        <v>0.05</v>
      </c>
    </row>
    <row r="278" spans="1:21">
      <c r="A278" s="25"/>
      <c r="B278" s="37"/>
      <c r="C278" s="27"/>
      <c r="D278" s="154"/>
      <c r="E278" s="74"/>
      <c r="F278" s="75"/>
      <c r="G278" s="341"/>
      <c r="H278" s="341"/>
      <c r="I278" s="341"/>
      <c r="K278" s="28"/>
      <c r="L278" s="29" t="s">
        <v>523</v>
      </c>
      <c r="M278" s="30">
        <v>5</v>
      </c>
      <c r="N278" s="31" t="s">
        <v>11</v>
      </c>
      <c r="U278" s="342">
        <v>0.05</v>
      </c>
    </row>
    <row r="279" spans="1:21" s="152" customFormat="1">
      <c r="A279" s="25"/>
      <c r="B279" s="37"/>
      <c r="C279" s="27"/>
      <c r="D279" s="154"/>
      <c r="E279" s="74"/>
      <c r="F279" s="75"/>
      <c r="G279" s="341"/>
      <c r="H279" s="341"/>
      <c r="I279" s="341"/>
      <c r="J279" s="153"/>
      <c r="K279" s="28"/>
      <c r="L279" s="29" t="s">
        <v>568</v>
      </c>
      <c r="M279" s="30">
        <v>5</v>
      </c>
      <c r="N279" s="31" t="s">
        <v>11</v>
      </c>
      <c r="O279" s="153"/>
      <c r="P279" s="153"/>
      <c r="Q279" s="153"/>
      <c r="R279" s="45"/>
      <c r="S279" s="342"/>
      <c r="T279" s="342"/>
      <c r="U279" s="342">
        <v>0.05</v>
      </c>
    </row>
    <row r="280" spans="1:21" s="152" customFormat="1">
      <c r="A280" s="25"/>
      <c r="B280" s="37"/>
      <c r="C280" s="27"/>
      <c r="D280" s="154"/>
      <c r="E280" s="74"/>
      <c r="F280" s="75"/>
      <c r="G280" s="341"/>
      <c r="H280" s="341"/>
      <c r="I280" s="341"/>
      <c r="J280" s="153"/>
      <c r="K280" s="28"/>
      <c r="L280" s="29" t="s">
        <v>407</v>
      </c>
      <c r="M280" s="30"/>
      <c r="N280" s="31" t="s">
        <v>11</v>
      </c>
      <c r="O280" s="153"/>
      <c r="P280" s="153"/>
      <c r="Q280" s="153"/>
      <c r="R280" s="45"/>
      <c r="S280" s="342"/>
      <c r="T280" s="342"/>
      <c r="U280" s="342"/>
    </row>
    <row r="281" spans="1:21" s="152" customFormat="1">
      <c r="A281" s="25"/>
      <c r="B281" s="37"/>
      <c r="C281" s="27"/>
      <c r="D281" s="154"/>
      <c r="E281" s="74"/>
      <c r="F281" s="75"/>
      <c r="G281" s="341"/>
      <c r="H281" s="341"/>
      <c r="I281" s="341"/>
      <c r="J281" s="153"/>
      <c r="K281" s="28"/>
      <c r="L281" s="29"/>
      <c r="M281" s="30"/>
      <c r="N281" s="31"/>
      <c r="O281" s="153"/>
      <c r="P281" s="153"/>
      <c r="Q281" s="153"/>
      <c r="R281" s="45"/>
      <c r="S281" s="342"/>
      <c r="T281" s="342"/>
      <c r="U281" s="342"/>
    </row>
    <row r="282" spans="1:21">
      <c r="A282" s="25"/>
      <c r="B282" s="37"/>
      <c r="C282" s="32"/>
      <c r="D282" s="154"/>
      <c r="E282" s="74"/>
      <c r="F282" s="75"/>
      <c r="G282" s="341"/>
      <c r="H282" s="341"/>
      <c r="I282" s="341"/>
      <c r="K282" s="33"/>
      <c r="L282" s="29"/>
      <c r="M282" s="30"/>
      <c r="N282" s="31"/>
    </row>
    <row r="283" spans="1:21">
      <c r="A283" s="25"/>
      <c r="B283" s="37"/>
      <c r="C283" s="27"/>
      <c r="D283" s="154"/>
      <c r="E283" s="74"/>
      <c r="F283" s="75"/>
      <c r="G283" s="341"/>
      <c r="H283" s="341"/>
      <c r="I283" s="341"/>
      <c r="K283" s="28"/>
      <c r="L283" s="29"/>
      <c r="M283" s="30"/>
      <c r="N283" s="31"/>
    </row>
    <row r="284" spans="1:21">
      <c r="A284" s="25"/>
      <c r="B284" s="37"/>
      <c r="C284" s="27"/>
      <c r="D284" s="154"/>
      <c r="E284" s="74"/>
      <c r="F284" s="75"/>
      <c r="G284" s="341"/>
      <c r="H284" s="341"/>
      <c r="I284" s="341"/>
      <c r="K284" s="28"/>
      <c r="L284" s="29"/>
      <c r="M284" s="30"/>
      <c r="N284" s="31"/>
    </row>
    <row r="285" spans="1:21">
      <c r="A285" s="25"/>
      <c r="B285" s="37"/>
      <c r="C285" s="32" t="s">
        <v>12</v>
      </c>
      <c r="D285" s="154" t="s">
        <v>177</v>
      </c>
      <c r="E285" s="74">
        <v>70</v>
      </c>
      <c r="F285" s="75" t="s">
        <v>11</v>
      </c>
      <c r="G285" s="341" t="s">
        <v>294</v>
      </c>
      <c r="H285" s="341" t="s">
        <v>294</v>
      </c>
      <c r="I285" s="341">
        <v>0.7</v>
      </c>
      <c r="K285" s="33" t="s">
        <v>12</v>
      </c>
      <c r="L285" s="29" t="s">
        <v>177</v>
      </c>
      <c r="M285" s="30">
        <v>70</v>
      </c>
      <c r="N285" s="31" t="s">
        <v>11</v>
      </c>
      <c r="U285" s="342">
        <v>0.7</v>
      </c>
    </row>
    <row r="286" spans="1:21">
      <c r="A286" s="25"/>
      <c r="B286" s="37"/>
      <c r="C286" s="27"/>
      <c r="D286" s="154" t="s">
        <v>13</v>
      </c>
      <c r="E286" s="74"/>
      <c r="F286" s="75" t="s">
        <v>11</v>
      </c>
      <c r="G286" s="341" t="s">
        <v>294</v>
      </c>
      <c r="H286" s="341" t="s">
        <v>294</v>
      </c>
      <c r="I286" s="341">
        <v>0</v>
      </c>
      <c r="K286" s="28"/>
      <c r="L286" s="29" t="s">
        <v>13</v>
      </c>
      <c r="M286" s="30"/>
      <c r="N286" s="31" t="s">
        <v>11</v>
      </c>
    </row>
    <row r="287" spans="1:21">
      <c r="A287" s="25"/>
      <c r="B287" s="37"/>
      <c r="C287" s="32" t="s">
        <v>178</v>
      </c>
      <c r="D287" s="154" t="s">
        <v>259</v>
      </c>
      <c r="E287" s="74">
        <v>8</v>
      </c>
      <c r="F287" s="75" t="s">
        <v>11</v>
      </c>
      <c r="G287" s="341">
        <v>0.4</v>
      </c>
      <c r="H287" s="341" t="s">
        <v>294</v>
      </c>
      <c r="I287" s="341" t="s">
        <v>294</v>
      </c>
      <c r="K287" s="33" t="s">
        <v>178</v>
      </c>
      <c r="L287" s="29" t="s">
        <v>259</v>
      </c>
      <c r="M287" s="30">
        <v>8</v>
      </c>
      <c r="N287" s="31" t="s">
        <v>11</v>
      </c>
      <c r="S287" s="342">
        <v>0.4</v>
      </c>
    </row>
    <row r="288" spans="1:21">
      <c r="A288" s="25"/>
      <c r="B288" s="37"/>
      <c r="C288" s="27"/>
      <c r="D288" s="154" t="s">
        <v>729</v>
      </c>
      <c r="E288" s="74">
        <v>8</v>
      </c>
      <c r="F288" s="75" t="s">
        <v>11</v>
      </c>
      <c r="G288" s="341">
        <v>0.4</v>
      </c>
      <c r="H288" s="341" t="s">
        <v>294</v>
      </c>
      <c r="I288" s="341" t="s">
        <v>294</v>
      </c>
      <c r="K288" s="28"/>
      <c r="L288" s="29" t="s">
        <v>225</v>
      </c>
      <c r="M288" s="30">
        <v>8</v>
      </c>
      <c r="N288" s="31" t="s">
        <v>11</v>
      </c>
      <c r="S288" s="342">
        <v>0.4</v>
      </c>
    </row>
    <row r="289" spans="1:21" ht="17.05" thickBot="1">
      <c r="A289" s="38"/>
      <c r="B289" s="39"/>
      <c r="C289" s="40" t="s">
        <v>14</v>
      </c>
      <c r="D289" s="56" t="s">
        <v>14</v>
      </c>
      <c r="E289" s="141">
        <v>1</v>
      </c>
      <c r="F289" s="75" t="s">
        <v>11</v>
      </c>
      <c r="G289" s="341" t="s">
        <v>294</v>
      </c>
      <c r="H289" s="341" t="s">
        <v>294</v>
      </c>
      <c r="I289" s="341" t="s">
        <v>294</v>
      </c>
      <c r="K289" s="41" t="s">
        <v>14</v>
      </c>
      <c r="L289" s="35" t="s">
        <v>14</v>
      </c>
      <c r="M289" s="42">
        <v>1</v>
      </c>
      <c r="N289" s="36" t="s">
        <v>11</v>
      </c>
      <c r="S289" s="345">
        <f>SUM(S265:S288)</f>
        <v>5.4042780748663102</v>
      </c>
      <c r="T289" s="345">
        <f t="shared" ref="T289:U289" si="9">SUM(T265:T288)</f>
        <v>2.1233766233766236</v>
      </c>
      <c r="U289" s="345">
        <f t="shared" si="9"/>
        <v>1.4500000000000002</v>
      </c>
    </row>
    <row r="290" spans="1:21" s="155" customFormat="1" ht="8.1999999999999993" customHeight="1" thickBot="1">
      <c r="A290" s="65"/>
      <c r="B290" s="55"/>
      <c r="C290" s="44"/>
      <c r="D290" s="44"/>
      <c r="E290" s="55"/>
      <c r="F290" s="55"/>
      <c r="G290" s="350"/>
      <c r="H290" s="350"/>
      <c r="I290" s="350"/>
      <c r="J290" s="44"/>
      <c r="K290" s="44"/>
      <c r="L290" s="44"/>
      <c r="M290" s="55"/>
      <c r="N290" s="55"/>
      <c r="O290" s="44"/>
      <c r="P290" s="44"/>
      <c r="Q290" s="44"/>
      <c r="R290" s="55"/>
      <c r="S290" s="343"/>
      <c r="T290" s="343"/>
      <c r="U290" s="343"/>
    </row>
    <row r="291" spans="1:21">
      <c r="A291" s="15">
        <f>A265+3</f>
        <v>43898</v>
      </c>
      <c r="B291" s="46" t="s">
        <v>25</v>
      </c>
      <c r="C291" s="47" t="s">
        <v>443</v>
      </c>
      <c r="D291" s="139" t="s">
        <v>10</v>
      </c>
      <c r="E291" s="147">
        <v>65</v>
      </c>
      <c r="F291" s="148" t="s">
        <v>11</v>
      </c>
      <c r="G291" s="341">
        <v>3.25</v>
      </c>
      <c r="H291" s="341" t="s">
        <v>294</v>
      </c>
      <c r="I291" s="341" t="s">
        <v>294</v>
      </c>
      <c r="K291" s="19" t="s">
        <v>443</v>
      </c>
      <c r="L291" s="20" t="s">
        <v>10</v>
      </c>
      <c r="M291" s="21">
        <v>65</v>
      </c>
      <c r="N291" s="22" t="s">
        <v>11</v>
      </c>
      <c r="S291" s="342">
        <v>3.25</v>
      </c>
    </row>
    <row r="292" spans="1:21">
      <c r="A292" s="25"/>
      <c r="B292" s="48"/>
      <c r="C292" s="49"/>
      <c r="D292" s="154" t="s">
        <v>730</v>
      </c>
      <c r="E292" s="74">
        <v>15</v>
      </c>
      <c r="F292" s="75" t="s">
        <v>11</v>
      </c>
      <c r="G292" s="341">
        <f>15/55</f>
        <v>0.27272727272727271</v>
      </c>
      <c r="H292" s="341" t="s">
        <v>294</v>
      </c>
      <c r="I292" s="341" t="s">
        <v>294</v>
      </c>
      <c r="K292" s="28"/>
      <c r="L292" s="29" t="s">
        <v>581</v>
      </c>
      <c r="M292" s="30">
        <v>15</v>
      </c>
      <c r="N292" s="31" t="s">
        <v>11</v>
      </c>
      <c r="S292" s="342">
        <f>15/55</f>
        <v>0.27272727272727271</v>
      </c>
    </row>
    <row r="293" spans="1:21">
      <c r="A293" s="25"/>
      <c r="B293" s="48"/>
      <c r="C293" s="50" t="s">
        <v>179</v>
      </c>
      <c r="D293" s="154" t="s">
        <v>731</v>
      </c>
      <c r="E293" s="74">
        <v>70</v>
      </c>
      <c r="F293" s="75" t="s">
        <v>11</v>
      </c>
      <c r="G293" s="341" t="s">
        <v>294</v>
      </c>
      <c r="H293" s="341">
        <v>2</v>
      </c>
      <c r="I293" s="341" t="s">
        <v>294</v>
      </c>
      <c r="K293" s="33" t="s">
        <v>226</v>
      </c>
      <c r="L293" s="29" t="s">
        <v>227</v>
      </c>
      <c r="M293" s="30">
        <v>35</v>
      </c>
      <c r="N293" s="31" t="s">
        <v>11</v>
      </c>
      <c r="T293" s="342">
        <v>1</v>
      </c>
    </row>
    <row r="294" spans="1:21">
      <c r="A294" s="25"/>
      <c r="B294" s="48"/>
      <c r="C294" s="49"/>
      <c r="D294" s="154" t="s">
        <v>260</v>
      </c>
      <c r="E294" s="74">
        <v>20</v>
      </c>
      <c r="F294" s="75" t="s">
        <v>11</v>
      </c>
      <c r="G294" s="341" t="s">
        <v>294</v>
      </c>
      <c r="H294" s="341">
        <v>0.2857142857142857</v>
      </c>
      <c r="I294" s="341" t="s">
        <v>294</v>
      </c>
      <c r="K294" s="28"/>
      <c r="L294" s="29" t="s">
        <v>260</v>
      </c>
      <c r="M294" s="30">
        <v>20</v>
      </c>
      <c r="N294" s="31" t="s">
        <v>11</v>
      </c>
      <c r="T294" s="342">
        <f>20/70</f>
        <v>0.2857142857142857</v>
      </c>
    </row>
    <row r="295" spans="1:21">
      <c r="A295" s="25"/>
      <c r="B295" s="48"/>
      <c r="C295" s="49"/>
      <c r="D295" s="154" t="s">
        <v>732</v>
      </c>
      <c r="E295" s="74">
        <v>15</v>
      </c>
      <c r="F295" s="75" t="s">
        <v>11</v>
      </c>
      <c r="G295" s="341" t="s">
        <v>294</v>
      </c>
      <c r="H295" s="341" t="s">
        <v>294</v>
      </c>
      <c r="I295" s="341">
        <v>0.15</v>
      </c>
      <c r="K295" s="28"/>
      <c r="L295" s="29" t="s">
        <v>543</v>
      </c>
      <c r="M295" s="30">
        <v>15</v>
      </c>
      <c r="N295" s="31" t="s">
        <v>11</v>
      </c>
      <c r="U295" s="342">
        <v>0.15</v>
      </c>
    </row>
    <row r="296" spans="1:21" s="152" customFormat="1">
      <c r="A296" s="25"/>
      <c r="B296" s="48"/>
      <c r="C296" s="154"/>
      <c r="D296" s="154" t="s">
        <v>733</v>
      </c>
      <c r="E296" s="74">
        <v>10</v>
      </c>
      <c r="F296" s="75" t="s">
        <v>11</v>
      </c>
      <c r="G296" s="341">
        <v>0.11</v>
      </c>
      <c r="H296" s="341"/>
      <c r="I296" s="341"/>
      <c r="J296" s="153"/>
      <c r="K296" s="28"/>
      <c r="L296" s="29" t="s">
        <v>615</v>
      </c>
      <c r="M296" s="30">
        <v>10</v>
      </c>
      <c r="N296" s="31" t="s">
        <v>11</v>
      </c>
      <c r="O296" s="153"/>
      <c r="P296" s="153"/>
      <c r="Q296" s="153"/>
      <c r="R296" s="45"/>
      <c r="S296" s="342">
        <v>0.11</v>
      </c>
      <c r="T296" s="342"/>
      <c r="U296" s="342"/>
    </row>
    <row r="297" spans="1:21">
      <c r="A297" s="25"/>
      <c r="B297" s="48"/>
      <c r="C297" s="49"/>
      <c r="D297" s="154" t="s">
        <v>142</v>
      </c>
      <c r="E297" s="74"/>
      <c r="F297" s="75"/>
      <c r="G297" s="341" t="s">
        <v>294</v>
      </c>
      <c r="H297" s="341" t="s">
        <v>294</v>
      </c>
      <c r="I297" s="341"/>
      <c r="K297" s="28"/>
      <c r="L297" s="29" t="s">
        <v>142</v>
      </c>
      <c r="M297" s="30"/>
      <c r="N297" s="31" t="s">
        <v>11</v>
      </c>
    </row>
    <row r="298" spans="1:21">
      <c r="A298" s="25"/>
      <c r="B298" s="48"/>
      <c r="C298" s="49"/>
      <c r="D298" s="154" t="s">
        <v>734</v>
      </c>
      <c r="E298" s="74"/>
      <c r="F298" s="75"/>
      <c r="G298" s="341" t="s">
        <v>294</v>
      </c>
      <c r="H298" s="341" t="s">
        <v>294</v>
      </c>
      <c r="I298" s="341"/>
      <c r="K298" s="28"/>
      <c r="L298" s="29" t="s">
        <v>532</v>
      </c>
      <c r="M298" s="30"/>
      <c r="N298" s="31" t="s">
        <v>11</v>
      </c>
    </row>
    <row r="299" spans="1:21" s="143" customFormat="1">
      <c r="A299" s="25"/>
      <c r="B299" s="48"/>
      <c r="C299" s="146"/>
      <c r="D299" s="154" t="s">
        <v>147</v>
      </c>
      <c r="E299" s="74"/>
      <c r="F299" s="75"/>
      <c r="G299" s="341" t="s">
        <v>294</v>
      </c>
      <c r="H299" s="341" t="s">
        <v>294</v>
      </c>
      <c r="I299" s="341"/>
      <c r="J299" s="144"/>
      <c r="K299" s="28"/>
      <c r="L299" s="29"/>
      <c r="M299" s="30"/>
      <c r="N299" s="31"/>
      <c r="O299" s="144"/>
      <c r="P299" s="144"/>
      <c r="Q299" s="144"/>
      <c r="R299" s="45"/>
      <c r="S299" s="342"/>
      <c r="T299" s="342"/>
      <c r="U299" s="342"/>
    </row>
    <row r="300" spans="1:21" s="143" customFormat="1" ht="17.05" thickBot="1">
      <c r="A300" s="25"/>
      <c r="B300" s="48"/>
      <c r="C300" s="146"/>
      <c r="D300" s="154" t="s">
        <v>16</v>
      </c>
      <c r="E300" s="74"/>
      <c r="F300" s="75"/>
      <c r="G300" s="341" t="s">
        <v>294</v>
      </c>
      <c r="H300" s="341" t="s">
        <v>294</v>
      </c>
      <c r="I300" s="341"/>
      <c r="J300" s="144"/>
      <c r="K300" s="28"/>
      <c r="L300" s="29"/>
      <c r="M300" s="30"/>
      <c r="N300" s="31"/>
      <c r="O300" s="144"/>
      <c r="P300" s="144"/>
      <c r="Q300" s="144"/>
      <c r="R300" s="45"/>
      <c r="S300" s="342"/>
      <c r="T300" s="342"/>
      <c r="U300" s="342"/>
    </row>
    <row r="301" spans="1:21">
      <c r="A301" s="25"/>
      <c r="B301" s="48"/>
      <c r="C301" s="50" t="s">
        <v>180</v>
      </c>
      <c r="D301" s="154" t="s">
        <v>735</v>
      </c>
      <c r="E301" s="74">
        <v>60</v>
      </c>
      <c r="F301" s="75" t="s">
        <v>11</v>
      </c>
      <c r="G301" s="341" t="s">
        <v>294</v>
      </c>
      <c r="H301" s="341" t="s">
        <v>294</v>
      </c>
      <c r="I301" s="341">
        <v>0.6</v>
      </c>
      <c r="K301" s="33" t="s">
        <v>180</v>
      </c>
      <c r="L301" s="29" t="s">
        <v>514</v>
      </c>
      <c r="M301" s="30">
        <v>60</v>
      </c>
      <c r="N301" s="31" t="s">
        <v>11</v>
      </c>
      <c r="O301" s="19" t="s">
        <v>162</v>
      </c>
      <c r="P301" s="20" t="s">
        <v>519</v>
      </c>
      <c r="Q301" s="20">
        <v>50</v>
      </c>
      <c r="R301" s="22" t="s">
        <v>11</v>
      </c>
      <c r="U301" s="342">
        <v>1.1000000000000001</v>
      </c>
    </row>
    <row r="302" spans="1:21" ht="32.75">
      <c r="A302" s="25"/>
      <c r="B302" s="48"/>
      <c r="C302" s="49"/>
      <c r="D302" s="154" t="s">
        <v>736</v>
      </c>
      <c r="E302" s="74">
        <v>5</v>
      </c>
      <c r="F302" s="75" t="s">
        <v>11</v>
      </c>
      <c r="G302" s="341" t="s">
        <v>294</v>
      </c>
      <c r="H302" s="341" t="s">
        <v>294</v>
      </c>
      <c r="I302" s="341">
        <v>0.05</v>
      </c>
      <c r="K302" s="28"/>
      <c r="L302" s="29" t="s">
        <v>540</v>
      </c>
      <c r="M302" s="30">
        <v>5</v>
      </c>
      <c r="N302" s="31" t="s">
        <v>11</v>
      </c>
      <c r="O302" s="28"/>
      <c r="P302" s="29" t="s">
        <v>489</v>
      </c>
      <c r="Q302" s="29">
        <v>15</v>
      </c>
      <c r="R302" s="31" t="s">
        <v>11</v>
      </c>
      <c r="S302" s="342">
        <f>15/90</f>
        <v>0.16666666666666666</v>
      </c>
      <c r="U302" s="342">
        <v>0.05</v>
      </c>
    </row>
    <row r="303" spans="1:21">
      <c r="A303" s="25"/>
      <c r="B303" s="48"/>
      <c r="C303" s="49"/>
      <c r="D303" s="154" t="s">
        <v>737</v>
      </c>
      <c r="E303" s="74">
        <v>5</v>
      </c>
      <c r="F303" s="75" t="s">
        <v>11</v>
      </c>
      <c r="G303" s="341" t="s">
        <v>294</v>
      </c>
      <c r="H303" s="341" t="s">
        <v>294</v>
      </c>
      <c r="I303" s="341">
        <v>0.05</v>
      </c>
      <c r="K303" s="28"/>
      <c r="L303" s="29" t="s">
        <v>520</v>
      </c>
      <c r="M303" s="30">
        <v>5</v>
      </c>
      <c r="N303" s="31" t="s">
        <v>11</v>
      </c>
      <c r="O303" s="28"/>
      <c r="P303" s="29" t="s">
        <v>582</v>
      </c>
      <c r="Q303" s="29">
        <v>5</v>
      </c>
      <c r="R303" s="31" t="s">
        <v>11</v>
      </c>
      <c r="U303" s="342">
        <v>0.1</v>
      </c>
    </row>
    <row r="304" spans="1:21" ht="17.05" thickBot="1">
      <c r="A304" s="25"/>
      <c r="B304" s="48"/>
      <c r="C304" s="49"/>
      <c r="D304" s="154" t="s">
        <v>738</v>
      </c>
      <c r="E304" s="74">
        <v>5</v>
      </c>
      <c r="F304" s="75" t="s">
        <v>11</v>
      </c>
      <c r="G304" s="341" t="s">
        <v>294</v>
      </c>
      <c r="H304" s="341" t="s">
        <v>294</v>
      </c>
      <c r="I304" s="341">
        <v>0.05</v>
      </c>
      <c r="K304" s="28"/>
      <c r="L304" s="29" t="s">
        <v>492</v>
      </c>
      <c r="M304" s="30">
        <v>5</v>
      </c>
      <c r="N304" s="31" t="s">
        <v>11</v>
      </c>
      <c r="O304" s="34"/>
      <c r="P304" s="35" t="s">
        <v>163</v>
      </c>
      <c r="Q304" s="35"/>
      <c r="R304" s="36" t="s">
        <v>11</v>
      </c>
      <c r="U304" s="342">
        <v>0.05</v>
      </c>
    </row>
    <row r="305" spans="1:21" s="152" customFormat="1">
      <c r="A305" s="25"/>
      <c r="B305" s="48"/>
      <c r="C305" s="154"/>
      <c r="D305" s="154" t="s">
        <v>739</v>
      </c>
      <c r="E305" s="74">
        <v>5</v>
      </c>
      <c r="F305" s="75" t="s">
        <v>740</v>
      </c>
      <c r="G305" s="341" t="s">
        <v>294</v>
      </c>
      <c r="H305" s="341">
        <v>0.14285714285714285</v>
      </c>
      <c r="I305" s="341" t="s">
        <v>294</v>
      </c>
      <c r="J305" s="153"/>
      <c r="K305" s="28"/>
      <c r="L305" s="29"/>
      <c r="M305" s="30"/>
      <c r="N305" s="31"/>
      <c r="O305" s="23"/>
      <c r="P305" s="23"/>
      <c r="Q305" s="23"/>
      <c r="R305" s="24"/>
      <c r="S305" s="342"/>
      <c r="T305" s="342"/>
      <c r="U305" s="342"/>
    </row>
    <row r="306" spans="1:21">
      <c r="A306" s="25"/>
      <c r="B306" s="48"/>
      <c r="C306" s="50" t="s">
        <v>12</v>
      </c>
      <c r="D306" s="154" t="s">
        <v>12</v>
      </c>
      <c r="E306" s="74">
        <v>70</v>
      </c>
      <c r="F306" s="75" t="s">
        <v>11</v>
      </c>
      <c r="G306" s="341" t="s">
        <v>294</v>
      </c>
      <c r="H306" s="341" t="s">
        <v>294</v>
      </c>
      <c r="I306" s="341">
        <v>0.7</v>
      </c>
      <c r="K306" s="33" t="s">
        <v>12</v>
      </c>
      <c r="L306" s="29" t="s">
        <v>12</v>
      </c>
      <c r="M306" s="30">
        <v>70</v>
      </c>
      <c r="N306" s="31" t="s">
        <v>11</v>
      </c>
      <c r="U306" s="342">
        <v>0.7</v>
      </c>
    </row>
    <row r="307" spans="1:21">
      <c r="A307" s="25"/>
      <c r="B307" s="48"/>
      <c r="C307" s="49"/>
      <c r="D307" s="154" t="s">
        <v>741</v>
      </c>
      <c r="E307" s="74">
        <v>1</v>
      </c>
      <c r="F307" s="75" t="s">
        <v>11</v>
      </c>
      <c r="G307" s="341" t="s">
        <v>294</v>
      </c>
      <c r="H307" s="341" t="s">
        <v>294</v>
      </c>
      <c r="I307" s="341"/>
      <c r="K307" s="28"/>
      <c r="L307" s="29" t="s">
        <v>19</v>
      </c>
      <c r="M307" s="30">
        <v>1</v>
      </c>
      <c r="N307" s="31" t="s">
        <v>11</v>
      </c>
      <c r="U307" s="342">
        <v>0.01</v>
      </c>
    </row>
    <row r="308" spans="1:21">
      <c r="A308" s="25"/>
      <c r="B308" s="48"/>
      <c r="C308" s="50" t="s">
        <v>146</v>
      </c>
      <c r="D308" s="154" t="s">
        <v>261</v>
      </c>
      <c r="E308" s="74">
        <v>1</v>
      </c>
      <c r="F308" s="75" t="s">
        <v>11</v>
      </c>
      <c r="G308" s="341" t="s">
        <v>294</v>
      </c>
      <c r="H308" s="341" t="s">
        <v>294</v>
      </c>
      <c r="I308" s="341">
        <v>0.01</v>
      </c>
      <c r="K308" s="33" t="s">
        <v>146</v>
      </c>
      <c r="L308" s="29" t="s">
        <v>261</v>
      </c>
      <c r="M308" s="30">
        <v>1</v>
      </c>
      <c r="N308" s="31" t="s">
        <v>11</v>
      </c>
      <c r="U308" s="342">
        <v>0.01</v>
      </c>
    </row>
    <row r="309" spans="1:21">
      <c r="A309" s="25"/>
      <c r="B309" s="48"/>
      <c r="C309" s="49"/>
      <c r="D309" s="154" t="s">
        <v>13</v>
      </c>
      <c r="E309" s="74"/>
      <c r="F309" s="75" t="s">
        <v>11</v>
      </c>
      <c r="G309" s="341" t="s">
        <v>294</v>
      </c>
      <c r="H309" s="341" t="s">
        <v>294</v>
      </c>
      <c r="I309" s="341"/>
      <c r="K309" s="28"/>
      <c r="L309" s="29" t="s">
        <v>13</v>
      </c>
      <c r="M309" s="30"/>
      <c r="N309" s="31" t="s">
        <v>11</v>
      </c>
    </row>
    <row r="310" spans="1:21">
      <c r="A310" s="25"/>
      <c r="B310" s="48"/>
      <c r="C310" s="49"/>
      <c r="D310" s="154" t="s">
        <v>742</v>
      </c>
      <c r="E310" s="74"/>
      <c r="F310" s="75" t="s">
        <v>11</v>
      </c>
      <c r="G310" s="341" t="s">
        <v>294</v>
      </c>
      <c r="H310" s="341" t="s">
        <v>294</v>
      </c>
      <c r="I310" s="341" t="s">
        <v>294</v>
      </c>
      <c r="K310" s="28"/>
      <c r="L310" s="29" t="s">
        <v>250</v>
      </c>
      <c r="M310" s="30"/>
      <c r="N310" s="31" t="s">
        <v>11</v>
      </c>
    </row>
    <row r="311" spans="1:21" ht="17.05" thickBot="1">
      <c r="A311" s="38"/>
      <c r="B311" s="52"/>
      <c r="C311" s="53" t="s">
        <v>14</v>
      </c>
      <c r="D311" s="56" t="s">
        <v>14</v>
      </c>
      <c r="E311" s="141">
        <v>1</v>
      </c>
      <c r="F311" s="140" t="s">
        <v>15</v>
      </c>
      <c r="G311" s="341" t="s">
        <v>294</v>
      </c>
      <c r="H311" s="341" t="s">
        <v>294</v>
      </c>
      <c r="I311" s="341" t="s">
        <v>294</v>
      </c>
      <c r="K311" s="41" t="s">
        <v>14</v>
      </c>
      <c r="L311" s="35" t="s">
        <v>14</v>
      </c>
      <c r="M311" s="42">
        <v>1</v>
      </c>
      <c r="N311" s="36" t="s">
        <v>15</v>
      </c>
      <c r="S311" s="345">
        <f>SUM(S291:S310)</f>
        <v>3.7993939393939389</v>
      </c>
      <c r="T311" s="345">
        <f t="shared" ref="T311:U311" si="10">SUM(T291:T310)</f>
        <v>1.2857142857142856</v>
      </c>
      <c r="U311" s="345">
        <f t="shared" si="10"/>
        <v>2.17</v>
      </c>
    </row>
    <row r="312" spans="1:21" s="155" customFormat="1" ht="8.1999999999999993" customHeight="1" thickBot="1">
      <c r="A312" s="65"/>
      <c r="B312" s="55"/>
      <c r="C312" s="44"/>
      <c r="D312" s="44"/>
      <c r="E312" s="55"/>
      <c r="F312" s="55"/>
      <c r="G312" s="350"/>
      <c r="H312" s="350"/>
      <c r="I312" s="350"/>
      <c r="J312" s="44"/>
      <c r="K312" s="44"/>
      <c r="L312" s="44"/>
      <c r="M312" s="55"/>
      <c r="N312" s="55"/>
      <c r="O312" s="44"/>
      <c r="P312" s="44"/>
      <c r="Q312" s="44"/>
      <c r="R312" s="55"/>
      <c r="S312" s="343"/>
      <c r="T312" s="343"/>
      <c r="U312" s="343"/>
    </row>
    <row r="313" spans="1:21">
      <c r="A313" s="15">
        <f>A291+1</f>
        <v>43899</v>
      </c>
      <c r="B313" s="66" t="s">
        <v>24</v>
      </c>
      <c r="C313" s="47" t="s">
        <v>140</v>
      </c>
      <c r="D313" s="139" t="s">
        <v>141</v>
      </c>
      <c r="E313" s="147">
        <v>70</v>
      </c>
      <c r="F313" s="148" t="s">
        <v>740</v>
      </c>
      <c r="G313" s="341">
        <v>3.5</v>
      </c>
      <c r="H313" s="341" t="s">
        <v>294</v>
      </c>
      <c r="I313" s="341" t="s">
        <v>294</v>
      </c>
      <c r="K313" s="19" t="s">
        <v>140</v>
      </c>
      <c r="L313" s="20" t="s">
        <v>141</v>
      </c>
      <c r="M313" s="21">
        <v>70</v>
      </c>
      <c r="N313" s="22" t="s">
        <v>136</v>
      </c>
      <c r="S313" s="342">
        <v>3.5</v>
      </c>
    </row>
    <row r="314" spans="1:21">
      <c r="A314" s="25"/>
      <c r="B314" s="48"/>
      <c r="C314" s="50" t="s">
        <v>274</v>
      </c>
      <c r="D314" s="154" t="s">
        <v>743</v>
      </c>
      <c r="E314" s="74">
        <v>55</v>
      </c>
      <c r="F314" s="75" t="s">
        <v>11</v>
      </c>
      <c r="G314" s="341" t="s">
        <v>294</v>
      </c>
      <c r="H314" s="341">
        <v>1</v>
      </c>
      <c r="I314" s="341" t="s">
        <v>294</v>
      </c>
      <c r="K314" s="33" t="s">
        <v>274</v>
      </c>
      <c r="L314" s="29" t="s">
        <v>507</v>
      </c>
      <c r="M314" s="30">
        <v>55</v>
      </c>
      <c r="N314" s="31" t="s">
        <v>11</v>
      </c>
      <c r="T314" s="342">
        <v>1</v>
      </c>
    </row>
    <row r="315" spans="1:21">
      <c r="A315" s="25"/>
      <c r="B315" s="48"/>
      <c r="C315" s="49"/>
      <c r="D315" s="154" t="s">
        <v>262</v>
      </c>
      <c r="E315" s="74">
        <v>35</v>
      </c>
      <c r="F315" s="75" t="s">
        <v>11</v>
      </c>
      <c r="G315" s="341" t="s">
        <v>294</v>
      </c>
      <c r="H315" s="341">
        <v>0.5</v>
      </c>
      <c r="I315" s="341" t="s">
        <v>294</v>
      </c>
      <c r="K315" s="28"/>
      <c r="L315" s="29" t="s">
        <v>262</v>
      </c>
      <c r="M315" s="30">
        <v>35</v>
      </c>
      <c r="N315" s="31" t="s">
        <v>11</v>
      </c>
      <c r="T315" s="342">
        <v>0.5</v>
      </c>
    </row>
    <row r="316" spans="1:21">
      <c r="A316" s="25"/>
      <c r="B316" s="48"/>
      <c r="C316" s="49"/>
      <c r="D316" s="154" t="s">
        <v>181</v>
      </c>
      <c r="E316" s="74">
        <v>10</v>
      </c>
      <c r="F316" s="75" t="s">
        <v>11</v>
      </c>
      <c r="G316" s="341" t="s">
        <v>294</v>
      </c>
      <c r="H316" s="341">
        <v>0.2857142857142857</v>
      </c>
      <c r="I316" s="341" t="s">
        <v>294</v>
      </c>
      <c r="K316" s="28"/>
      <c r="L316" s="29" t="s">
        <v>181</v>
      </c>
      <c r="M316" s="30">
        <v>10</v>
      </c>
      <c r="N316" s="31" t="s">
        <v>11</v>
      </c>
      <c r="T316" s="342">
        <v>0.28999999999999998</v>
      </c>
    </row>
    <row r="317" spans="1:21">
      <c r="A317" s="25"/>
      <c r="B317" s="48"/>
      <c r="C317" s="49"/>
      <c r="D317" s="154" t="s">
        <v>744</v>
      </c>
      <c r="E317" s="74">
        <v>5</v>
      </c>
      <c r="F317" s="75" t="s">
        <v>11</v>
      </c>
      <c r="G317" s="341" t="s">
        <v>294</v>
      </c>
      <c r="H317" s="341" t="s">
        <v>294</v>
      </c>
      <c r="I317" s="341">
        <v>0.05</v>
      </c>
      <c r="K317" s="28"/>
      <c r="L317" s="29" t="s">
        <v>547</v>
      </c>
      <c r="M317" s="30">
        <v>5</v>
      </c>
      <c r="N317" s="31" t="s">
        <v>11</v>
      </c>
      <c r="U317" s="342">
        <v>0.05</v>
      </c>
    </row>
    <row r="318" spans="1:21" s="152" customFormat="1">
      <c r="A318" s="25"/>
      <c r="B318" s="48"/>
      <c r="C318" s="154"/>
      <c r="D318" s="154" t="s">
        <v>745</v>
      </c>
      <c r="E318" s="74">
        <v>5</v>
      </c>
      <c r="F318" s="75" t="s">
        <v>619</v>
      </c>
      <c r="G318" s="341" t="s">
        <v>294</v>
      </c>
      <c r="H318" s="341" t="s">
        <v>294</v>
      </c>
      <c r="I318" s="341">
        <v>0.05</v>
      </c>
      <c r="J318" s="153"/>
      <c r="K318" s="28"/>
      <c r="L318" s="29" t="s">
        <v>548</v>
      </c>
      <c r="M318" s="30">
        <v>5</v>
      </c>
      <c r="N318" s="31" t="s">
        <v>11</v>
      </c>
      <c r="O318" s="153"/>
      <c r="P318" s="153"/>
      <c r="Q318" s="153"/>
      <c r="R318" s="45"/>
      <c r="S318" s="342"/>
      <c r="T318" s="342"/>
      <c r="U318" s="342">
        <v>0.05</v>
      </c>
    </row>
    <row r="319" spans="1:21" s="152" customFormat="1">
      <c r="A319" s="25"/>
      <c r="B319" s="48"/>
      <c r="C319" s="154"/>
      <c r="D319" s="154" t="s">
        <v>746</v>
      </c>
      <c r="E319" s="74">
        <v>5</v>
      </c>
      <c r="F319" s="75" t="s">
        <v>11</v>
      </c>
      <c r="G319" s="341" t="s">
        <v>294</v>
      </c>
      <c r="H319" s="341" t="s">
        <v>294</v>
      </c>
      <c r="I319" s="341">
        <v>0.05</v>
      </c>
      <c r="J319" s="153"/>
      <c r="K319" s="28"/>
      <c r="L319" s="29" t="s">
        <v>511</v>
      </c>
      <c r="M319" s="30">
        <v>5</v>
      </c>
      <c r="N319" s="31" t="s">
        <v>11</v>
      </c>
      <c r="O319" s="153"/>
      <c r="P319" s="153"/>
      <c r="Q319" s="153"/>
      <c r="R319" s="45"/>
      <c r="S319" s="342"/>
      <c r="T319" s="342"/>
      <c r="U319" s="342">
        <v>0.05</v>
      </c>
    </row>
    <row r="320" spans="1:21">
      <c r="A320" s="25"/>
      <c r="B320" s="48"/>
      <c r="C320" s="49"/>
      <c r="D320" s="154" t="s">
        <v>182</v>
      </c>
      <c r="E320" s="74"/>
      <c r="F320" s="75" t="s">
        <v>11</v>
      </c>
      <c r="G320" s="341" t="s">
        <v>294</v>
      </c>
      <c r="H320" s="341" t="s">
        <v>294</v>
      </c>
      <c r="I320" s="341"/>
      <c r="K320" s="28"/>
      <c r="L320" s="29" t="s">
        <v>273</v>
      </c>
      <c r="M320" s="30"/>
      <c r="N320" s="31" t="s">
        <v>11</v>
      </c>
    </row>
    <row r="321" spans="1:21" s="143" customFormat="1">
      <c r="A321" s="25"/>
      <c r="B321" s="48"/>
      <c r="C321" s="146"/>
      <c r="D321" s="154" t="s">
        <v>17</v>
      </c>
      <c r="E321" s="74"/>
      <c r="F321" s="75"/>
      <c r="G321" s="341" t="s">
        <v>294</v>
      </c>
      <c r="H321" s="341" t="s">
        <v>294</v>
      </c>
      <c r="I321" s="341"/>
      <c r="J321" s="144"/>
      <c r="K321" s="28"/>
      <c r="L321" s="29"/>
      <c r="M321" s="30"/>
      <c r="N321" s="31" t="s">
        <v>11</v>
      </c>
      <c r="O321" s="144"/>
      <c r="P321" s="144"/>
      <c r="Q321" s="144"/>
      <c r="R321" s="45"/>
      <c r="S321" s="342"/>
      <c r="T321" s="342"/>
      <c r="U321" s="342"/>
    </row>
    <row r="322" spans="1:21" s="143" customFormat="1" ht="17.05" thickBot="1">
      <c r="A322" s="25"/>
      <c r="B322" s="48"/>
      <c r="C322" s="146"/>
      <c r="D322" s="154" t="s">
        <v>120</v>
      </c>
      <c r="E322" s="74"/>
      <c r="F322" s="75"/>
      <c r="G322" s="341" t="s">
        <v>294</v>
      </c>
      <c r="H322" s="341" t="s">
        <v>294</v>
      </c>
      <c r="I322" s="341"/>
      <c r="J322" s="144"/>
      <c r="K322" s="28"/>
      <c r="L322" s="29"/>
      <c r="M322" s="30"/>
      <c r="N322" s="31"/>
      <c r="O322" s="144"/>
      <c r="P322" s="144"/>
      <c r="Q322" s="144"/>
      <c r="R322" s="45"/>
      <c r="S322" s="342"/>
      <c r="T322" s="342"/>
      <c r="U322" s="342"/>
    </row>
    <row r="323" spans="1:21">
      <c r="A323" s="25"/>
      <c r="B323" s="48"/>
      <c r="C323" s="50" t="s">
        <v>476</v>
      </c>
      <c r="D323" s="154" t="s">
        <v>747</v>
      </c>
      <c r="E323" s="74">
        <v>40</v>
      </c>
      <c r="F323" s="75" t="s">
        <v>11</v>
      </c>
      <c r="G323" s="341" t="s">
        <v>294</v>
      </c>
      <c r="H323" s="341" t="s">
        <v>294</v>
      </c>
      <c r="I323" s="341">
        <v>0.4</v>
      </c>
      <c r="K323" s="33" t="s">
        <v>476</v>
      </c>
      <c r="L323" s="29" t="s">
        <v>567</v>
      </c>
      <c r="M323" s="30">
        <v>40</v>
      </c>
      <c r="N323" s="31" t="s">
        <v>11</v>
      </c>
      <c r="O323" s="19" t="s">
        <v>157</v>
      </c>
      <c r="P323" s="20" t="s">
        <v>519</v>
      </c>
      <c r="Q323" s="20">
        <v>40</v>
      </c>
      <c r="R323" s="22" t="s">
        <v>111</v>
      </c>
      <c r="U323" s="342">
        <v>0.8</v>
      </c>
    </row>
    <row r="324" spans="1:21" ht="32.75">
      <c r="A324" s="25"/>
      <c r="B324" s="48"/>
      <c r="C324" s="49"/>
      <c r="D324" s="154" t="s">
        <v>748</v>
      </c>
      <c r="E324" s="74">
        <v>5</v>
      </c>
      <c r="F324" s="75" t="s">
        <v>11</v>
      </c>
      <c r="G324" s="341" t="s">
        <v>294</v>
      </c>
      <c r="H324" s="341" t="s">
        <v>294</v>
      </c>
      <c r="I324" s="341">
        <v>0.05</v>
      </c>
      <c r="K324" s="28"/>
      <c r="L324" s="29" t="s">
        <v>512</v>
      </c>
      <c r="M324" s="30">
        <v>5</v>
      </c>
      <c r="N324" s="31" t="s">
        <v>11</v>
      </c>
      <c r="O324" s="28"/>
      <c r="P324" s="29" t="s">
        <v>493</v>
      </c>
      <c r="Q324" s="29">
        <v>30</v>
      </c>
      <c r="R324" s="31" t="s">
        <v>111</v>
      </c>
      <c r="S324" s="342">
        <f>30/90</f>
        <v>0.33333333333333331</v>
      </c>
      <c r="U324" s="342">
        <v>0.05</v>
      </c>
    </row>
    <row r="325" spans="1:21">
      <c r="A325" s="25"/>
      <c r="B325" s="48"/>
      <c r="C325" s="49"/>
      <c r="D325" s="154" t="s">
        <v>749</v>
      </c>
      <c r="E325" s="74">
        <v>5</v>
      </c>
      <c r="F325" s="75" t="s">
        <v>11</v>
      </c>
      <c r="G325" s="341" t="s">
        <v>294</v>
      </c>
      <c r="H325" s="341" t="s">
        <v>294</v>
      </c>
      <c r="I325" s="341">
        <v>0.05</v>
      </c>
      <c r="K325" s="28"/>
      <c r="L325" s="29" t="s">
        <v>486</v>
      </c>
      <c r="M325" s="30">
        <v>5</v>
      </c>
      <c r="N325" s="31" t="s">
        <v>11</v>
      </c>
      <c r="O325" s="28"/>
      <c r="P325" s="29" t="s">
        <v>546</v>
      </c>
      <c r="Q325" s="29">
        <v>3</v>
      </c>
      <c r="R325" s="31" t="s">
        <v>111</v>
      </c>
      <c r="U325" s="342">
        <v>0.08</v>
      </c>
    </row>
    <row r="326" spans="1:21" ht="17.05" thickBot="1">
      <c r="A326" s="25"/>
      <c r="B326" s="48"/>
      <c r="C326" s="49"/>
      <c r="D326" s="154" t="s">
        <v>750</v>
      </c>
      <c r="E326" s="74">
        <v>3</v>
      </c>
      <c r="F326" s="75" t="s">
        <v>11</v>
      </c>
      <c r="G326" s="341">
        <v>3.5294117647058823E-2</v>
      </c>
      <c r="H326" s="341" t="s">
        <v>294</v>
      </c>
      <c r="I326" s="341" t="s">
        <v>294</v>
      </c>
      <c r="K326" s="28"/>
      <c r="L326" s="29" t="s">
        <v>490</v>
      </c>
      <c r="M326" s="30">
        <v>3</v>
      </c>
      <c r="N326" s="31" t="s">
        <v>11</v>
      </c>
      <c r="O326" s="34"/>
      <c r="P326" s="35" t="s">
        <v>518</v>
      </c>
      <c r="Q326" s="35">
        <v>2</v>
      </c>
      <c r="R326" s="36" t="s">
        <v>111</v>
      </c>
      <c r="S326" s="342">
        <v>3.5294117647058823E-2</v>
      </c>
      <c r="U326" s="342">
        <v>0.02</v>
      </c>
    </row>
    <row r="327" spans="1:21" s="152" customFormat="1">
      <c r="A327" s="25"/>
      <c r="B327" s="48"/>
      <c r="C327" s="154"/>
      <c r="D327" s="154" t="s">
        <v>751</v>
      </c>
      <c r="E327" s="74">
        <v>2</v>
      </c>
      <c r="F327" s="75" t="s">
        <v>11</v>
      </c>
      <c r="G327" s="341" t="s">
        <v>294</v>
      </c>
      <c r="H327" s="341">
        <v>0.04</v>
      </c>
      <c r="I327" s="341" t="s">
        <v>294</v>
      </c>
      <c r="J327" s="153"/>
      <c r="K327" s="28"/>
      <c r="L327" s="29" t="s">
        <v>569</v>
      </c>
      <c r="M327" s="30">
        <v>2</v>
      </c>
      <c r="N327" s="31" t="s">
        <v>11</v>
      </c>
      <c r="O327" s="23"/>
      <c r="P327" s="23"/>
      <c r="Q327" s="23"/>
      <c r="R327" s="24"/>
      <c r="S327" s="342"/>
      <c r="T327" s="342">
        <v>0.04</v>
      </c>
      <c r="U327" s="342"/>
    </row>
    <row r="328" spans="1:21" s="152" customFormat="1">
      <c r="A328" s="25"/>
      <c r="B328" s="48"/>
      <c r="C328" s="154"/>
      <c r="D328" s="154" t="s">
        <v>752</v>
      </c>
      <c r="E328" s="74">
        <v>25</v>
      </c>
      <c r="F328" s="75" t="s">
        <v>11</v>
      </c>
      <c r="G328" s="341" t="s">
        <v>294</v>
      </c>
      <c r="H328" s="341">
        <v>0.45454545454545453</v>
      </c>
      <c r="I328" s="341" t="s">
        <v>294</v>
      </c>
      <c r="J328" s="153"/>
      <c r="K328" s="28"/>
      <c r="L328" s="29" t="s">
        <v>165</v>
      </c>
      <c r="M328" s="30">
        <v>25</v>
      </c>
      <c r="N328" s="31" t="s">
        <v>11</v>
      </c>
      <c r="O328" s="23"/>
      <c r="P328" s="23"/>
      <c r="Q328" s="23"/>
      <c r="R328" s="24"/>
      <c r="S328" s="342"/>
      <c r="T328" s="342">
        <v>0.45500000000000002</v>
      </c>
      <c r="U328" s="342"/>
    </row>
    <row r="329" spans="1:21">
      <c r="A329" s="25"/>
      <c r="B329" s="48"/>
      <c r="C329" s="50" t="s">
        <v>12</v>
      </c>
      <c r="D329" s="154" t="s">
        <v>12</v>
      </c>
      <c r="E329" s="74">
        <v>70</v>
      </c>
      <c r="F329" s="75" t="s">
        <v>11</v>
      </c>
      <c r="G329" s="341" t="s">
        <v>294</v>
      </c>
      <c r="H329" s="341" t="s">
        <v>294</v>
      </c>
      <c r="I329" s="341">
        <v>0.7</v>
      </c>
      <c r="K329" s="33" t="s">
        <v>12</v>
      </c>
      <c r="L329" s="29" t="s">
        <v>12</v>
      </c>
      <c r="M329" s="30">
        <v>70</v>
      </c>
      <c r="N329" s="31" t="s">
        <v>11</v>
      </c>
      <c r="U329" s="342">
        <v>0.7</v>
      </c>
    </row>
    <row r="330" spans="1:21">
      <c r="A330" s="25"/>
      <c r="B330" s="48"/>
      <c r="C330" s="49"/>
      <c r="D330" s="154" t="s">
        <v>640</v>
      </c>
      <c r="E330" s="74"/>
      <c r="F330" s="75" t="s">
        <v>11</v>
      </c>
      <c r="G330" s="341" t="s">
        <v>294</v>
      </c>
      <c r="H330" s="341" t="s">
        <v>294</v>
      </c>
      <c r="I330" s="341"/>
      <c r="K330" s="28"/>
      <c r="L330" s="29" t="s">
        <v>13</v>
      </c>
      <c r="M330" s="30"/>
      <c r="N330" s="31"/>
    </row>
    <row r="331" spans="1:21">
      <c r="A331" s="25"/>
      <c r="B331" s="48"/>
      <c r="C331" s="50" t="s">
        <v>604</v>
      </c>
      <c r="D331" s="154" t="s">
        <v>753</v>
      </c>
      <c r="E331" s="74">
        <v>20</v>
      </c>
      <c r="F331" s="75" t="s">
        <v>619</v>
      </c>
      <c r="G331" s="341">
        <v>0.8</v>
      </c>
      <c r="H331" s="341" t="s">
        <v>294</v>
      </c>
      <c r="I331" s="341" t="s">
        <v>294</v>
      </c>
      <c r="K331" s="33" t="s">
        <v>603</v>
      </c>
      <c r="L331" s="29" t="s">
        <v>605</v>
      </c>
      <c r="M331" s="30">
        <v>20</v>
      </c>
      <c r="N331" s="31" t="s">
        <v>11</v>
      </c>
      <c r="S331" s="342">
        <v>0.88</v>
      </c>
    </row>
    <row r="332" spans="1:21" ht="17.05" thickBot="1">
      <c r="A332" s="38"/>
      <c r="B332" s="52"/>
      <c r="C332" s="53" t="s">
        <v>32</v>
      </c>
      <c r="D332" s="56" t="s">
        <v>14</v>
      </c>
      <c r="E332" s="141">
        <v>1</v>
      </c>
      <c r="F332" s="140" t="s">
        <v>15</v>
      </c>
      <c r="G332" s="341" t="s">
        <v>294</v>
      </c>
      <c r="H332" s="341" t="s">
        <v>294</v>
      </c>
      <c r="I332" s="341" t="s">
        <v>294</v>
      </c>
      <c r="K332" s="41" t="s">
        <v>14</v>
      </c>
      <c r="L332" s="35" t="s">
        <v>14</v>
      </c>
      <c r="M332" s="42">
        <v>1</v>
      </c>
      <c r="N332" s="36" t="s">
        <v>15</v>
      </c>
      <c r="S332" s="345">
        <f>SUM(S313:S331)</f>
        <v>4.7486274509803925</v>
      </c>
      <c r="T332" s="345">
        <f t="shared" ref="T332:U332" si="11">SUM(T313:T331)</f>
        <v>2.2850000000000001</v>
      </c>
      <c r="U332" s="345">
        <f t="shared" si="11"/>
        <v>1.8</v>
      </c>
    </row>
    <row r="333" spans="1:21" s="155" customFormat="1" ht="17.05" thickBot="1">
      <c r="A333" s="65"/>
      <c r="B333" s="55"/>
      <c r="C333" s="44"/>
      <c r="D333" s="44"/>
      <c r="E333" s="55"/>
      <c r="F333" s="55"/>
      <c r="G333" s="350"/>
      <c r="H333" s="350"/>
      <c r="I333" s="350"/>
      <c r="J333" s="44"/>
      <c r="K333" s="44"/>
      <c r="L333" s="44"/>
      <c r="M333" s="55"/>
      <c r="N333" s="55"/>
      <c r="O333" s="44"/>
      <c r="P333" s="44"/>
      <c r="Q333" s="44"/>
      <c r="R333" s="55"/>
      <c r="S333" s="343"/>
      <c r="T333" s="343"/>
      <c r="U333" s="343"/>
    </row>
    <row r="334" spans="1:21">
      <c r="A334" s="15">
        <f>A313+1</f>
        <v>43900</v>
      </c>
      <c r="B334" s="66" t="s">
        <v>26</v>
      </c>
      <c r="C334" s="47" t="s">
        <v>176</v>
      </c>
      <c r="D334" s="139" t="s">
        <v>10</v>
      </c>
      <c r="E334" s="147">
        <v>65</v>
      </c>
      <c r="F334" s="148" t="s">
        <v>754</v>
      </c>
      <c r="G334" s="341">
        <v>3.25</v>
      </c>
      <c r="H334" s="341" t="s">
        <v>294</v>
      </c>
      <c r="I334" s="341" t="s">
        <v>294</v>
      </c>
      <c r="K334" s="19"/>
      <c r="L334" s="20"/>
      <c r="M334" s="21"/>
      <c r="N334" s="22"/>
    </row>
    <row r="335" spans="1:21">
      <c r="A335" s="25"/>
      <c r="B335" s="48"/>
      <c r="C335" s="49"/>
      <c r="D335" s="154" t="s">
        <v>755</v>
      </c>
      <c r="E335" s="74">
        <v>15</v>
      </c>
      <c r="F335" s="75" t="s">
        <v>619</v>
      </c>
      <c r="G335" s="341">
        <v>0.75</v>
      </c>
      <c r="H335" s="341" t="s">
        <v>294</v>
      </c>
      <c r="I335" s="341" t="s">
        <v>294</v>
      </c>
      <c r="K335" s="28"/>
      <c r="L335" s="29"/>
      <c r="M335" s="30"/>
      <c r="N335" s="31"/>
    </row>
    <row r="336" spans="1:21">
      <c r="A336" s="25"/>
      <c r="B336" s="48"/>
      <c r="C336" s="50" t="s">
        <v>412</v>
      </c>
      <c r="D336" s="154" t="s">
        <v>756</v>
      </c>
      <c r="E336" s="74">
        <v>50</v>
      </c>
      <c r="F336" s="75" t="s">
        <v>11</v>
      </c>
      <c r="G336" s="341" t="s">
        <v>294</v>
      </c>
      <c r="H336" s="341">
        <v>1.4285714285714286</v>
      </c>
      <c r="I336" s="341" t="s">
        <v>294</v>
      </c>
      <c r="K336" s="33"/>
      <c r="L336" s="29"/>
      <c r="M336" s="30"/>
      <c r="N336" s="31"/>
    </row>
    <row r="337" spans="1:21">
      <c r="A337" s="25"/>
      <c r="B337" s="48"/>
      <c r="C337" s="49"/>
      <c r="D337" s="154" t="s">
        <v>757</v>
      </c>
      <c r="E337" s="74">
        <v>30</v>
      </c>
      <c r="F337" s="75" t="s">
        <v>11</v>
      </c>
      <c r="G337" s="341" t="s">
        <v>294</v>
      </c>
      <c r="H337" s="341">
        <v>0.57692307692307687</v>
      </c>
      <c r="I337" s="341" t="s">
        <v>294</v>
      </c>
      <c r="K337" s="28"/>
      <c r="L337" s="29"/>
      <c r="M337" s="30"/>
      <c r="N337" s="31"/>
    </row>
    <row r="338" spans="1:21">
      <c r="A338" s="25"/>
      <c r="B338" s="48"/>
      <c r="C338" s="49"/>
      <c r="D338" s="154" t="s">
        <v>758</v>
      </c>
      <c r="E338" s="74">
        <v>20</v>
      </c>
      <c r="F338" s="75" t="s">
        <v>11</v>
      </c>
      <c r="G338" s="341" t="s">
        <v>294</v>
      </c>
      <c r="H338" s="341" t="s">
        <v>294</v>
      </c>
      <c r="I338" s="341">
        <v>0.2</v>
      </c>
      <c r="K338" s="28"/>
      <c r="L338" s="29"/>
      <c r="M338" s="30"/>
      <c r="N338" s="31"/>
    </row>
    <row r="339" spans="1:21">
      <c r="A339" s="25"/>
      <c r="B339" s="48"/>
      <c r="C339" s="49"/>
      <c r="D339" s="154" t="s">
        <v>634</v>
      </c>
      <c r="E339" s="74">
        <v>10</v>
      </c>
      <c r="F339" s="75" t="s">
        <v>11</v>
      </c>
      <c r="G339" s="341" t="s">
        <v>294</v>
      </c>
      <c r="H339" s="341" t="s">
        <v>294</v>
      </c>
      <c r="I339" s="341">
        <v>0.1</v>
      </c>
      <c r="K339" s="28"/>
      <c r="L339" s="29"/>
      <c r="M339" s="30"/>
      <c r="N339" s="31"/>
    </row>
    <row r="340" spans="1:21">
      <c r="A340" s="25"/>
      <c r="B340" s="48"/>
      <c r="C340" s="49"/>
      <c r="D340" s="154" t="s">
        <v>630</v>
      </c>
      <c r="E340" s="74">
        <v>5</v>
      </c>
      <c r="F340" s="75" t="s">
        <v>11</v>
      </c>
      <c r="G340" s="341" t="s">
        <v>294</v>
      </c>
      <c r="H340" s="341">
        <v>9.0909090909090912E-2</v>
      </c>
      <c r="I340" s="341" t="s">
        <v>294</v>
      </c>
      <c r="K340" s="28"/>
      <c r="L340" s="29"/>
      <c r="M340" s="30"/>
      <c r="N340" s="31"/>
    </row>
    <row r="341" spans="1:21" s="97" customFormat="1">
      <c r="A341" s="25"/>
      <c r="B341" s="48"/>
      <c r="C341" s="99"/>
      <c r="D341" s="154" t="s">
        <v>200</v>
      </c>
      <c r="E341" s="74">
        <v>1</v>
      </c>
      <c r="F341" s="75" t="s">
        <v>11</v>
      </c>
      <c r="G341" s="341" t="s">
        <v>294</v>
      </c>
      <c r="H341" s="341" t="s">
        <v>294</v>
      </c>
      <c r="I341" s="341" t="s">
        <v>294</v>
      </c>
      <c r="J341" s="98"/>
      <c r="K341" s="28"/>
      <c r="L341" s="29"/>
      <c r="M341" s="30"/>
      <c r="N341" s="31"/>
      <c r="O341" s="98"/>
      <c r="P341" s="98"/>
      <c r="Q341" s="98"/>
      <c r="R341" s="45"/>
      <c r="S341" s="342"/>
      <c r="T341" s="342"/>
      <c r="U341" s="342"/>
    </row>
    <row r="342" spans="1:21">
      <c r="A342" s="25"/>
      <c r="B342" s="48"/>
      <c r="C342" s="50" t="s">
        <v>185</v>
      </c>
      <c r="D342" s="154" t="s">
        <v>759</v>
      </c>
      <c r="E342" s="74">
        <v>65</v>
      </c>
      <c r="F342" s="75" t="s">
        <v>712</v>
      </c>
      <c r="G342" s="341" t="s">
        <v>294</v>
      </c>
      <c r="H342" s="341" t="s">
        <v>294</v>
      </c>
      <c r="I342" s="341">
        <v>0.65</v>
      </c>
      <c r="K342" s="33"/>
      <c r="L342" s="29"/>
      <c r="M342" s="30"/>
      <c r="N342" s="31"/>
    </row>
    <row r="343" spans="1:21">
      <c r="A343" s="25"/>
      <c r="B343" s="48"/>
      <c r="C343" s="49"/>
      <c r="D343" s="154" t="s">
        <v>760</v>
      </c>
      <c r="E343" s="74">
        <v>5</v>
      </c>
      <c r="F343" s="75" t="s">
        <v>712</v>
      </c>
      <c r="G343" s="341" t="s">
        <v>294</v>
      </c>
      <c r="H343" s="341" t="s">
        <v>294</v>
      </c>
      <c r="I343" s="341">
        <v>0.05</v>
      </c>
      <c r="K343" s="28"/>
      <c r="L343" s="29"/>
      <c r="M343" s="30"/>
      <c r="N343" s="31"/>
    </row>
    <row r="344" spans="1:21">
      <c r="A344" s="25"/>
      <c r="B344" s="48"/>
      <c r="C344" s="49"/>
      <c r="D344" s="154" t="s">
        <v>761</v>
      </c>
      <c r="E344" s="74">
        <v>5</v>
      </c>
      <c r="F344" s="75" t="s">
        <v>712</v>
      </c>
      <c r="G344" s="341" t="s">
        <v>294</v>
      </c>
      <c r="H344" s="341" t="s">
        <v>294</v>
      </c>
      <c r="I344" s="341">
        <v>0.05</v>
      </c>
      <c r="K344" s="28"/>
      <c r="L344" s="29"/>
      <c r="M344" s="30"/>
      <c r="N344" s="31"/>
    </row>
    <row r="345" spans="1:21">
      <c r="A345" s="25"/>
      <c r="B345" s="48"/>
      <c r="C345" s="49"/>
      <c r="D345" s="154" t="s">
        <v>762</v>
      </c>
      <c r="E345" s="74">
        <v>5</v>
      </c>
      <c r="F345" s="75" t="s">
        <v>712</v>
      </c>
      <c r="G345" s="341" t="s">
        <v>294</v>
      </c>
      <c r="H345" s="341">
        <v>0.33333333333333331</v>
      </c>
      <c r="I345" s="341" t="s">
        <v>294</v>
      </c>
      <c r="K345" s="28"/>
      <c r="L345" s="29"/>
      <c r="M345" s="30"/>
      <c r="N345" s="31"/>
    </row>
    <row r="346" spans="1:21" s="152" customFormat="1">
      <c r="A346" s="25"/>
      <c r="B346" s="48"/>
      <c r="C346" s="154"/>
      <c r="D346" s="154" t="s">
        <v>763</v>
      </c>
      <c r="E346" s="74">
        <v>5</v>
      </c>
      <c r="F346" s="75" t="s">
        <v>712</v>
      </c>
      <c r="G346" s="341" t="s">
        <v>294</v>
      </c>
      <c r="H346" s="341">
        <v>0.14285714285714285</v>
      </c>
      <c r="I346" s="341" t="s">
        <v>294</v>
      </c>
      <c r="J346" s="153"/>
      <c r="K346" s="28"/>
      <c r="L346" s="29"/>
      <c r="M346" s="30"/>
      <c r="N346" s="31"/>
      <c r="O346" s="153"/>
      <c r="P346" s="153"/>
      <c r="Q346" s="153"/>
      <c r="R346" s="45"/>
      <c r="S346" s="342"/>
      <c r="T346" s="342"/>
      <c r="U346" s="342"/>
    </row>
    <row r="347" spans="1:21">
      <c r="A347" s="25"/>
      <c r="B347" s="48"/>
      <c r="C347" s="50" t="s">
        <v>300</v>
      </c>
      <c r="D347" s="154" t="s">
        <v>764</v>
      </c>
      <c r="E347" s="74">
        <v>70</v>
      </c>
      <c r="F347" s="75" t="s">
        <v>11</v>
      </c>
      <c r="G347" s="341" t="s">
        <v>294</v>
      </c>
      <c r="H347" s="341" t="s">
        <v>294</v>
      </c>
      <c r="I347" s="341">
        <v>0.7</v>
      </c>
      <c r="K347" s="33"/>
      <c r="L347" s="29"/>
      <c r="M347" s="30"/>
      <c r="N347" s="31"/>
    </row>
    <row r="348" spans="1:21">
      <c r="A348" s="25"/>
      <c r="B348" s="48"/>
      <c r="C348" s="49"/>
      <c r="D348" s="154" t="s">
        <v>718</v>
      </c>
      <c r="E348" s="74"/>
      <c r="F348" s="75" t="s">
        <v>11</v>
      </c>
      <c r="G348" s="341" t="s">
        <v>294</v>
      </c>
      <c r="H348" s="341" t="s">
        <v>294</v>
      </c>
      <c r="I348" s="341">
        <v>0.01</v>
      </c>
      <c r="K348" s="28"/>
      <c r="L348" s="29"/>
      <c r="M348" s="30"/>
      <c r="N348" s="31"/>
    </row>
    <row r="349" spans="1:21">
      <c r="A349" s="25"/>
      <c r="B349" s="48"/>
      <c r="C349" s="50" t="s">
        <v>403</v>
      </c>
      <c r="D349" s="154" t="s">
        <v>765</v>
      </c>
      <c r="E349" s="74">
        <v>25</v>
      </c>
      <c r="F349" s="75" t="s">
        <v>11</v>
      </c>
      <c r="G349" s="341" t="s">
        <v>294</v>
      </c>
      <c r="H349" s="341" t="s">
        <v>294</v>
      </c>
      <c r="I349" s="341">
        <v>0.25</v>
      </c>
      <c r="K349" s="33"/>
      <c r="L349" s="29"/>
      <c r="M349" s="30"/>
      <c r="N349" s="31"/>
    </row>
    <row r="350" spans="1:21" s="97" customFormat="1">
      <c r="A350" s="25"/>
      <c r="B350" s="48"/>
      <c r="C350" s="100"/>
      <c r="D350" s="100" t="s">
        <v>766</v>
      </c>
      <c r="E350" s="128">
        <v>3</v>
      </c>
      <c r="F350" s="75" t="s">
        <v>11</v>
      </c>
      <c r="G350" s="341" t="s">
        <v>294</v>
      </c>
      <c r="H350" s="341" t="s">
        <v>294</v>
      </c>
      <c r="I350" s="341">
        <v>0.03</v>
      </c>
      <c r="J350" s="98"/>
      <c r="K350" s="90"/>
      <c r="L350" s="82"/>
      <c r="M350" s="86"/>
      <c r="N350" s="91"/>
      <c r="O350" s="98"/>
      <c r="P350" s="98"/>
      <c r="Q350" s="98"/>
      <c r="R350" s="45"/>
      <c r="S350" s="342"/>
      <c r="T350" s="342"/>
      <c r="U350" s="342"/>
    </row>
    <row r="351" spans="1:21" s="152" customFormat="1">
      <c r="A351" s="25"/>
      <c r="B351" s="48"/>
      <c r="C351" s="100"/>
      <c r="D351" s="100" t="s">
        <v>689</v>
      </c>
      <c r="E351" s="128">
        <v>2</v>
      </c>
      <c r="F351" s="129" t="s">
        <v>11</v>
      </c>
      <c r="G351" s="341" t="s">
        <v>294</v>
      </c>
      <c r="H351" s="341" t="s">
        <v>294</v>
      </c>
      <c r="I351" s="341">
        <v>0.02</v>
      </c>
      <c r="J351" s="153"/>
      <c r="K351" s="90"/>
      <c r="L351" s="82"/>
      <c r="M351" s="86"/>
      <c r="N351" s="91"/>
      <c r="O351" s="153"/>
      <c r="P351" s="153"/>
      <c r="Q351" s="153"/>
      <c r="R351" s="45"/>
      <c r="S351" s="342"/>
      <c r="T351" s="342"/>
      <c r="U351" s="342"/>
    </row>
    <row r="352" spans="1:21" s="152" customFormat="1">
      <c r="A352" s="25"/>
      <c r="B352" s="48"/>
      <c r="C352" s="100"/>
      <c r="D352" s="100" t="s">
        <v>721</v>
      </c>
      <c r="E352" s="128">
        <v>1</v>
      </c>
      <c r="F352" s="129" t="s">
        <v>11</v>
      </c>
      <c r="G352" s="341" t="s">
        <v>294</v>
      </c>
      <c r="H352" s="341" t="s">
        <v>294</v>
      </c>
      <c r="I352" s="341" t="s">
        <v>294</v>
      </c>
      <c r="J352" s="153"/>
      <c r="K352" s="90"/>
      <c r="L352" s="82"/>
      <c r="M352" s="86"/>
      <c r="N352" s="91"/>
      <c r="O352" s="153"/>
      <c r="P352" s="153"/>
      <c r="Q352" s="153"/>
      <c r="R352" s="45"/>
      <c r="S352" s="342"/>
      <c r="T352" s="342"/>
      <c r="U352" s="342"/>
    </row>
    <row r="353" spans="1:21" ht="17.05" thickBot="1">
      <c r="A353" s="38"/>
      <c r="B353" s="52"/>
      <c r="C353" s="56"/>
      <c r="D353" s="56"/>
      <c r="E353" s="141"/>
      <c r="F353" s="140" t="s">
        <v>11</v>
      </c>
      <c r="G353" s="341"/>
      <c r="H353" s="341"/>
      <c r="I353" s="341"/>
      <c r="K353" s="34"/>
      <c r="L353" s="35"/>
      <c r="M353" s="42"/>
      <c r="N353" s="36"/>
    </row>
    <row r="354" spans="1:21" s="155" customFormat="1" ht="17.05" thickBot="1">
      <c r="A354" s="65"/>
      <c r="B354" s="55"/>
      <c r="C354" s="44"/>
      <c r="D354" s="44"/>
      <c r="E354" s="55"/>
      <c r="F354" s="55"/>
      <c r="G354" s="350"/>
      <c r="H354" s="350"/>
      <c r="I354" s="350"/>
      <c r="J354" s="44"/>
      <c r="K354" s="44"/>
      <c r="L354" s="44"/>
      <c r="M354" s="55"/>
      <c r="N354" s="55"/>
      <c r="O354" s="44"/>
      <c r="P354" s="44"/>
      <c r="Q354" s="44"/>
      <c r="R354" s="55"/>
      <c r="S354" s="343"/>
      <c r="T354" s="343"/>
      <c r="U354" s="343"/>
    </row>
    <row r="355" spans="1:21">
      <c r="A355" s="15">
        <f>A334+1</f>
        <v>43901</v>
      </c>
      <c r="B355" s="66" t="s">
        <v>27</v>
      </c>
      <c r="C355" s="47" t="s">
        <v>134</v>
      </c>
      <c r="D355" s="139" t="s">
        <v>10</v>
      </c>
      <c r="E355" s="147">
        <v>65</v>
      </c>
      <c r="F355" s="148" t="s">
        <v>712</v>
      </c>
      <c r="G355" s="341">
        <v>3.25</v>
      </c>
      <c r="H355" s="341" t="s">
        <v>294</v>
      </c>
      <c r="I355" s="341" t="s">
        <v>294</v>
      </c>
      <c r="K355" s="19" t="s">
        <v>134</v>
      </c>
      <c r="L355" s="20" t="s">
        <v>10</v>
      </c>
      <c r="M355" s="21">
        <v>65</v>
      </c>
      <c r="N355" s="22" t="s">
        <v>11</v>
      </c>
      <c r="S355" s="342">
        <v>3.25</v>
      </c>
    </row>
    <row r="356" spans="1:21" ht="17.05" thickBot="1">
      <c r="A356" s="25"/>
      <c r="B356" s="48"/>
      <c r="C356" s="49"/>
      <c r="D356" s="154" t="s">
        <v>135</v>
      </c>
      <c r="E356" s="74">
        <v>15</v>
      </c>
      <c r="F356" s="75" t="s">
        <v>620</v>
      </c>
      <c r="G356" s="341">
        <v>0.75</v>
      </c>
      <c r="H356" s="341" t="s">
        <v>294</v>
      </c>
      <c r="I356" s="341" t="s">
        <v>294</v>
      </c>
      <c r="K356" s="28"/>
      <c r="L356" s="29" t="s">
        <v>135</v>
      </c>
      <c r="M356" s="30">
        <v>15</v>
      </c>
      <c r="N356" s="31" t="s">
        <v>11</v>
      </c>
      <c r="S356" s="342">
        <v>0.75</v>
      </c>
    </row>
    <row r="357" spans="1:21">
      <c r="A357" s="25"/>
      <c r="B357" s="48"/>
      <c r="C357" s="50" t="s">
        <v>186</v>
      </c>
      <c r="D357" s="154" t="s">
        <v>767</v>
      </c>
      <c r="E357" s="74">
        <v>75</v>
      </c>
      <c r="F357" s="75" t="s">
        <v>619</v>
      </c>
      <c r="G357" s="341" t="s">
        <v>294</v>
      </c>
      <c r="H357" s="341">
        <v>2.1428571428571428</v>
      </c>
      <c r="I357" s="341" t="s">
        <v>294</v>
      </c>
      <c r="K357" s="33" t="s">
        <v>435</v>
      </c>
      <c r="L357" s="29" t="s">
        <v>271</v>
      </c>
      <c r="M357" s="30">
        <v>1</v>
      </c>
      <c r="N357" s="31" t="s">
        <v>18</v>
      </c>
      <c r="O357" s="17" t="s">
        <v>143</v>
      </c>
      <c r="P357" s="20" t="s">
        <v>118</v>
      </c>
      <c r="Q357" s="20">
        <v>65</v>
      </c>
      <c r="R357" s="22" t="s">
        <v>11</v>
      </c>
      <c r="S357" s="342">
        <v>1</v>
      </c>
      <c r="T357" s="342">
        <f>65/30</f>
        <v>2.1666666666666665</v>
      </c>
    </row>
    <row r="358" spans="1:21">
      <c r="A358" s="25"/>
      <c r="B358" s="48"/>
      <c r="C358" s="49"/>
      <c r="D358" s="154" t="s">
        <v>768</v>
      </c>
      <c r="E358" s="74">
        <v>35</v>
      </c>
      <c r="F358" s="75" t="s">
        <v>619</v>
      </c>
      <c r="G358" s="341">
        <v>0.63636363636363635</v>
      </c>
      <c r="H358" s="341" t="s">
        <v>294</v>
      </c>
      <c r="I358" s="341" t="s">
        <v>294</v>
      </c>
      <c r="K358" s="28"/>
      <c r="L358" s="29" t="s">
        <v>584</v>
      </c>
      <c r="M358" s="30">
        <v>10</v>
      </c>
      <c r="N358" s="31" t="s">
        <v>11</v>
      </c>
      <c r="O358" s="63"/>
      <c r="P358" s="29" t="s">
        <v>528</v>
      </c>
      <c r="Q358" s="29">
        <v>5</v>
      </c>
      <c r="R358" s="31" t="s">
        <v>11</v>
      </c>
      <c r="U358" s="342">
        <v>0.15</v>
      </c>
    </row>
    <row r="359" spans="1:21">
      <c r="A359" s="25"/>
      <c r="B359" s="48"/>
      <c r="C359" s="49"/>
      <c r="D359" s="154" t="s">
        <v>769</v>
      </c>
      <c r="E359" s="74"/>
      <c r="F359" s="75" t="s">
        <v>619</v>
      </c>
      <c r="G359" s="341" t="s">
        <v>294</v>
      </c>
      <c r="H359" s="341" t="s">
        <v>294</v>
      </c>
      <c r="I359" s="341"/>
      <c r="K359" s="28"/>
      <c r="L359" s="29" t="s">
        <v>479</v>
      </c>
      <c r="M359" s="30">
        <v>10</v>
      </c>
      <c r="N359" s="31" t="s">
        <v>11</v>
      </c>
      <c r="O359" s="63"/>
      <c r="P359" s="29" t="s">
        <v>583</v>
      </c>
      <c r="Q359" s="29">
        <v>5</v>
      </c>
      <c r="R359" s="31" t="s">
        <v>11</v>
      </c>
      <c r="U359" s="342">
        <v>0.15</v>
      </c>
    </row>
    <row r="360" spans="1:21">
      <c r="A360" s="25"/>
      <c r="B360" s="48"/>
      <c r="C360" s="49"/>
      <c r="D360" s="154"/>
      <c r="E360" s="74"/>
      <c r="F360" s="75"/>
      <c r="G360" s="341"/>
      <c r="H360" s="341"/>
      <c r="I360" s="341"/>
      <c r="K360" s="28"/>
      <c r="L360" s="29" t="s">
        <v>540</v>
      </c>
      <c r="M360" s="30">
        <v>10</v>
      </c>
      <c r="N360" s="31" t="s">
        <v>11</v>
      </c>
      <c r="O360" s="63"/>
      <c r="P360" s="29" t="s">
        <v>133</v>
      </c>
      <c r="Q360" s="29"/>
      <c r="R360" s="31" t="s">
        <v>11</v>
      </c>
      <c r="U360" s="342">
        <v>0.1</v>
      </c>
    </row>
    <row r="361" spans="1:21" ht="17.05" thickBot="1">
      <c r="A361" s="25"/>
      <c r="B361" s="48"/>
      <c r="C361" s="49"/>
      <c r="D361" s="154"/>
      <c r="E361" s="74"/>
      <c r="F361" s="75"/>
      <c r="G361" s="341"/>
      <c r="H361" s="341"/>
      <c r="I361" s="341"/>
      <c r="K361" s="28"/>
      <c r="L361" s="29" t="s">
        <v>272</v>
      </c>
      <c r="M361" s="30">
        <v>20</v>
      </c>
      <c r="N361" s="31" t="s">
        <v>11</v>
      </c>
      <c r="O361" s="64"/>
      <c r="P361" s="35"/>
      <c r="Q361" s="35"/>
      <c r="R361" s="36"/>
      <c r="T361" s="342">
        <f>20/40</f>
        <v>0.5</v>
      </c>
    </row>
    <row r="362" spans="1:21" s="152" customFormat="1">
      <c r="A362" s="25"/>
      <c r="B362" s="48"/>
      <c r="C362" s="154"/>
      <c r="D362" s="154"/>
      <c r="E362" s="74"/>
      <c r="F362" s="75"/>
      <c r="G362" s="341"/>
      <c r="H362" s="341"/>
      <c r="I362" s="341"/>
      <c r="J362" s="153"/>
      <c r="K362" s="28"/>
      <c r="L362" s="29"/>
      <c r="M362" s="30"/>
      <c r="N362" s="31"/>
      <c r="O362" s="23"/>
      <c r="P362" s="23"/>
      <c r="Q362" s="23"/>
      <c r="R362" s="24"/>
      <c r="S362" s="342"/>
      <c r="T362" s="342"/>
      <c r="U362" s="342"/>
    </row>
    <row r="363" spans="1:21">
      <c r="A363" s="25"/>
      <c r="B363" s="48"/>
      <c r="C363" s="50" t="s">
        <v>187</v>
      </c>
      <c r="D363" s="154" t="s">
        <v>635</v>
      </c>
      <c r="E363" s="74">
        <v>35</v>
      </c>
      <c r="F363" s="75" t="s">
        <v>619</v>
      </c>
      <c r="G363" s="341" t="s">
        <v>294</v>
      </c>
      <c r="H363" s="341" t="s">
        <v>294</v>
      </c>
      <c r="I363" s="341">
        <v>0.35</v>
      </c>
      <c r="K363" s="33" t="s">
        <v>187</v>
      </c>
      <c r="L363" s="29" t="s">
        <v>487</v>
      </c>
      <c r="M363" s="30">
        <v>35</v>
      </c>
      <c r="N363" s="31" t="s">
        <v>11</v>
      </c>
      <c r="S363" s="342" t="s">
        <v>294</v>
      </c>
      <c r="T363" s="342" t="s">
        <v>294</v>
      </c>
      <c r="U363" s="342">
        <v>0.35</v>
      </c>
    </row>
    <row r="364" spans="1:21">
      <c r="A364" s="25"/>
      <c r="B364" s="48"/>
      <c r="C364" s="49"/>
      <c r="D364" s="154" t="s">
        <v>188</v>
      </c>
      <c r="E364" s="74">
        <v>10</v>
      </c>
      <c r="F364" s="75" t="s">
        <v>770</v>
      </c>
      <c r="G364" s="341">
        <v>0.66666666666666663</v>
      </c>
      <c r="H364" s="341" t="s">
        <v>294</v>
      </c>
      <c r="I364" s="341" t="s">
        <v>294</v>
      </c>
      <c r="K364" s="28"/>
      <c r="L364" s="29" t="s">
        <v>188</v>
      </c>
      <c r="M364" s="30">
        <v>10</v>
      </c>
      <c r="N364" s="31" t="s">
        <v>11</v>
      </c>
      <c r="S364" s="342">
        <v>0.66666666666666663</v>
      </c>
      <c r="T364" s="342" t="s">
        <v>294</v>
      </c>
      <c r="U364" s="342" t="s">
        <v>294</v>
      </c>
    </row>
    <row r="365" spans="1:21" s="143" customFormat="1">
      <c r="A365" s="25"/>
      <c r="B365" s="48"/>
      <c r="C365" s="146"/>
      <c r="D365" s="154" t="s">
        <v>771</v>
      </c>
      <c r="E365" s="74">
        <v>5</v>
      </c>
      <c r="F365" s="75" t="s">
        <v>770</v>
      </c>
      <c r="G365" s="341" t="s">
        <v>294</v>
      </c>
      <c r="H365" s="341" t="s">
        <v>294</v>
      </c>
      <c r="I365" s="341">
        <v>0.05</v>
      </c>
      <c r="J365" s="144"/>
      <c r="K365" s="28"/>
      <c r="L365" s="29" t="s">
        <v>479</v>
      </c>
      <c r="M365" s="30">
        <v>5</v>
      </c>
      <c r="N365" s="31" t="s">
        <v>11</v>
      </c>
      <c r="O365" s="144"/>
      <c r="P365" s="144"/>
      <c r="Q365" s="144"/>
      <c r="R365" s="45"/>
      <c r="S365" s="342" t="s">
        <v>294</v>
      </c>
      <c r="T365" s="342" t="s">
        <v>294</v>
      </c>
      <c r="U365" s="342">
        <v>0.05</v>
      </c>
    </row>
    <row r="366" spans="1:21" s="143" customFormat="1">
      <c r="A366" s="25"/>
      <c r="B366" s="48"/>
      <c r="C366" s="146"/>
      <c r="D366" s="154" t="s">
        <v>772</v>
      </c>
      <c r="E366" s="74">
        <v>5</v>
      </c>
      <c r="F366" s="75" t="s">
        <v>770</v>
      </c>
      <c r="G366" s="341" t="s">
        <v>294</v>
      </c>
      <c r="H366" s="341" t="s">
        <v>294</v>
      </c>
      <c r="I366" s="341">
        <v>0.05</v>
      </c>
      <c r="J366" s="144"/>
      <c r="K366" s="28"/>
      <c r="L366" s="29" t="s">
        <v>540</v>
      </c>
      <c r="M366" s="30">
        <v>5</v>
      </c>
      <c r="N366" s="31" t="s">
        <v>11</v>
      </c>
      <c r="O366" s="144"/>
      <c r="P366" s="144"/>
      <c r="Q366" s="144"/>
      <c r="R366" s="45"/>
      <c r="S366" s="342" t="s">
        <v>294</v>
      </c>
      <c r="T366" s="342" t="s">
        <v>294</v>
      </c>
      <c r="U366" s="342">
        <v>0.05</v>
      </c>
    </row>
    <row r="367" spans="1:21" s="143" customFormat="1">
      <c r="A367" s="25"/>
      <c r="B367" s="48"/>
      <c r="C367" s="146"/>
      <c r="D367" s="154" t="s">
        <v>773</v>
      </c>
      <c r="E367" s="74">
        <v>5</v>
      </c>
      <c r="F367" s="75" t="s">
        <v>770</v>
      </c>
      <c r="G367" s="341" t="s">
        <v>294</v>
      </c>
      <c r="H367" s="341" t="s">
        <v>294</v>
      </c>
      <c r="I367" s="341">
        <v>0.05</v>
      </c>
      <c r="J367" s="144"/>
      <c r="K367" s="28"/>
      <c r="L367" s="29" t="s">
        <v>550</v>
      </c>
      <c r="M367" s="30">
        <v>5</v>
      </c>
      <c r="N367" s="31" t="s">
        <v>11</v>
      </c>
      <c r="O367" s="144"/>
      <c r="P367" s="144"/>
      <c r="Q367" s="144"/>
      <c r="R367" s="45"/>
      <c r="S367" s="342" t="s">
        <v>294</v>
      </c>
      <c r="T367" s="342" t="s">
        <v>294</v>
      </c>
      <c r="U367" s="342">
        <v>0.05</v>
      </c>
    </row>
    <row r="368" spans="1:21" s="143" customFormat="1">
      <c r="A368" s="25"/>
      <c r="B368" s="48"/>
      <c r="C368" s="146"/>
      <c r="D368" s="154" t="s">
        <v>189</v>
      </c>
      <c r="E368" s="74">
        <v>1</v>
      </c>
      <c r="F368" s="75" t="s">
        <v>774</v>
      </c>
      <c r="G368" s="341" t="s">
        <v>294</v>
      </c>
      <c r="H368" s="341" t="s">
        <v>294</v>
      </c>
      <c r="I368" s="341">
        <v>0.01</v>
      </c>
      <c r="J368" s="144"/>
      <c r="K368" s="28"/>
      <c r="L368" s="29" t="s">
        <v>189</v>
      </c>
      <c r="M368" s="30">
        <v>1</v>
      </c>
      <c r="N368" s="31" t="s">
        <v>11</v>
      </c>
      <c r="O368" s="144"/>
      <c r="P368" s="144"/>
      <c r="Q368" s="144"/>
      <c r="R368" s="45"/>
      <c r="S368" s="342" t="s">
        <v>294</v>
      </c>
      <c r="T368" s="342" t="s">
        <v>294</v>
      </c>
      <c r="U368" s="342">
        <v>0.01</v>
      </c>
    </row>
    <row r="369" spans="1:21" s="152" customFormat="1">
      <c r="A369" s="25"/>
      <c r="B369" s="48"/>
      <c r="C369" s="154"/>
      <c r="D369" s="154" t="s">
        <v>775</v>
      </c>
      <c r="E369" s="74">
        <v>5</v>
      </c>
      <c r="F369" s="75" t="s">
        <v>774</v>
      </c>
      <c r="G369" s="341" t="s">
        <v>294</v>
      </c>
      <c r="H369" s="341">
        <v>0.14285714285714285</v>
      </c>
      <c r="I369" s="341" t="s">
        <v>294</v>
      </c>
      <c r="J369" s="153"/>
      <c r="K369" s="28"/>
      <c r="L369" s="29"/>
      <c r="M369" s="30"/>
      <c r="N369" s="31"/>
      <c r="O369" s="153"/>
      <c r="P369" s="153"/>
      <c r="Q369" s="153"/>
      <c r="R369" s="45"/>
      <c r="S369" s="342"/>
      <c r="T369" s="342"/>
      <c r="U369" s="342"/>
    </row>
    <row r="370" spans="1:21">
      <c r="A370" s="25"/>
      <c r="B370" s="48"/>
      <c r="C370" s="50" t="s">
        <v>12</v>
      </c>
      <c r="D370" s="154" t="s">
        <v>12</v>
      </c>
      <c r="E370" s="74">
        <v>70</v>
      </c>
      <c r="F370" s="75" t="s">
        <v>11</v>
      </c>
      <c r="G370" s="341" t="s">
        <v>294</v>
      </c>
      <c r="H370" s="341" t="s">
        <v>294</v>
      </c>
      <c r="I370" s="341">
        <v>0.7</v>
      </c>
      <c r="K370" s="33" t="s">
        <v>12</v>
      </c>
      <c r="L370" s="29" t="s">
        <v>12</v>
      </c>
      <c r="M370" s="30">
        <v>70</v>
      </c>
      <c r="N370" s="31" t="s">
        <v>11</v>
      </c>
      <c r="U370" s="342">
        <v>0.7</v>
      </c>
    </row>
    <row r="371" spans="1:21">
      <c r="A371" s="25"/>
      <c r="B371" s="48"/>
      <c r="C371" s="49"/>
      <c r="D371" s="154" t="s">
        <v>776</v>
      </c>
      <c r="E371" s="74">
        <v>1</v>
      </c>
      <c r="F371" s="75" t="s">
        <v>11</v>
      </c>
      <c r="G371" s="341" t="s">
        <v>294</v>
      </c>
      <c r="H371" s="341" t="s">
        <v>294</v>
      </c>
      <c r="I371" s="341">
        <v>0.01</v>
      </c>
      <c r="K371" s="28"/>
      <c r="L371" s="29" t="s">
        <v>19</v>
      </c>
      <c r="M371" s="30">
        <v>1</v>
      </c>
      <c r="N371" s="31" t="s">
        <v>11</v>
      </c>
      <c r="U371" s="342">
        <v>0</v>
      </c>
    </row>
    <row r="372" spans="1:21">
      <c r="A372" s="25"/>
      <c r="B372" s="48"/>
      <c r="C372" s="50" t="s">
        <v>190</v>
      </c>
      <c r="D372" s="154" t="s">
        <v>777</v>
      </c>
      <c r="E372" s="74">
        <v>25</v>
      </c>
      <c r="F372" s="75" t="s">
        <v>774</v>
      </c>
      <c r="G372" s="341" t="s">
        <v>294</v>
      </c>
      <c r="H372" s="341" t="s">
        <v>294</v>
      </c>
      <c r="I372" s="341">
        <v>0.25</v>
      </c>
      <c r="K372" s="33" t="s">
        <v>230</v>
      </c>
      <c r="L372" s="29" t="s">
        <v>551</v>
      </c>
      <c r="M372" s="30">
        <v>25</v>
      </c>
      <c r="N372" s="31" t="s">
        <v>11</v>
      </c>
      <c r="U372" s="342">
        <v>0.25</v>
      </c>
    </row>
    <row r="373" spans="1:21">
      <c r="A373" s="25"/>
      <c r="B373" s="48"/>
      <c r="C373" s="49"/>
      <c r="D373" s="154" t="s">
        <v>778</v>
      </c>
      <c r="E373" s="74">
        <v>5</v>
      </c>
      <c r="F373" s="75" t="s">
        <v>774</v>
      </c>
      <c r="G373" s="341" t="s">
        <v>294</v>
      </c>
      <c r="H373" s="341" t="s">
        <v>294</v>
      </c>
      <c r="I373" s="341">
        <v>0.05</v>
      </c>
      <c r="K373" s="28"/>
      <c r="L373" s="29" t="s">
        <v>486</v>
      </c>
      <c r="M373" s="30">
        <v>5</v>
      </c>
      <c r="N373" s="31" t="s">
        <v>11</v>
      </c>
      <c r="U373" s="342">
        <v>0.05</v>
      </c>
    </row>
    <row r="374" spans="1:21">
      <c r="A374" s="25"/>
      <c r="B374" s="48"/>
      <c r="C374" s="49"/>
      <c r="D374" s="154" t="s">
        <v>779</v>
      </c>
      <c r="E374" s="74"/>
      <c r="F374" s="75" t="s">
        <v>774</v>
      </c>
      <c r="G374" s="341" t="s">
        <v>294</v>
      </c>
      <c r="H374" s="341" t="s">
        <v>294</v>
      </c>
      <c r="I374" s="341" t="s">
        <v>294</v>
      </c>
      <c r="K374" s="28"/>
      <c r="L374" s="29"/>
      <c r="M374" s="30"/>
      <c r="N374" s="31"/>
    </row>
    <row r="375" spans="1:21" ht="17.05" thickBot="1">
      <c r="A375" s="38"/>
      <c r="B375" s="52"/>
      <c r="C375" s="53" t="s">
        <v>924</v>
      </c>
      <c r="D375" s="56" t="s">
        <v>77</v>
      </c>
      <c r="E375" s="141">
        <v>1</v>
      </c>
      <c r="F375" s="140" t="s">
        <v>780</v>
      </c>
      <c r="G375" s="341" t="s">
        <v>294</v>
      </c>
      <c r="H375" s="341" t="s">
        <v>294</v>
      </c>
      <c r="I375" s="341" t="s">
        <v>294</v>
      </c>
      <c r="K375" s="41" t="s">
        <v>926</v>
      </c>
      <c r="L375" s="35" t="s">
        <v>77</v>
      </c>
      <c r="M375" s="42">
        <v>1</v>
      </c>
      <c r="N375" s="36" t="s">
        <v>31</v>
      </c>
      <c r="S375" s="345">
        <f>SUM(S355:S374)</f>
        <v>5.666666666666667</v>
      </c>
      <c r="T375" s="345">
        <f t="shared" ref="T375:U375" si="12">SUM(T355:T374)</f>
        <v>2.6666666666666665</v>
      </c>
      <c r="U375" s="345">
        <f t="shared" si="12"/>
        <v>1.9100000000000001</v>
      </c>
    </row>
    <row r="376" spans="1:21" s="155" customFormat="1" ht="17.05" thickBot="1">
      <c r="A376" s="65"/>
      <c r="B376" s="55"/>
      <c r="C376" s="44"/>
      <c r="D376" s="44"/>
      <c r="E376" s="55"/>
      <c r="F376" s="55"/>
      <c r="G376" s="350"/>
      <c r="H376" s="350"/>
      <c r="I376" s="350"/>
      <c r="J376" s="44"/>
      <c r="K376" s="44"/>
      <c r="L376" s="44"/>
      <c r="M376" s="55"/>
      <c r="N376" s="55"/>
      <c r="O376" s="44"/>
      <c r="P376" s="44"/>
      <c r="Q376" s="44"/>
      <c r="R376" s="55"/>
      <c r="S376" s="343"/>
      <c r="T376" s="343"/>
      <c r="U376" s="343"/>
    </row>
    <row r="377" spans="1:21">
      <c r="A377" s="15">
        <f>A355+1</f>
        <v>43902</v>
      </c>
      <c r="B377" s="66" t="s">
        <v>28</v>
      </c>
      <c r="C377" s="47" t="s">
        <v>191</v>
      </c>
      <c r="D377" s="139" t="s">
        <v>264</v>
      </c>
      <c r="E377" s="147">
        <v>100</v>
      </c>
      <c r="F377" s="148" t="s">
        <v>774</v>
      </c>
      <c r="G377" s="341">
        <v>2.2222222222222223</v>
      </c>
      <c r="H377" s="341" t="s">
        <v>294</v>
      </c>
      <c r="I377" s="341" t="s">
        <v>294</v>
      </c>
      <c r="K377" s="19" t="s">
        <v>191</v>
      </c>
      <c r="L377" s="20" t="s">
        <v>264</v>
      </c>
      <c r="M377" s="21">
        <v>100</v>
      </c>
      <c r="N377" s="22" t="s">
        <v>11</v>
      </c>
      <c r="S377" s="342">
        <v>2.2222222222222223</v>
      </c>
      <c r="T377" s="342" t="s">
        <v>294</v>
      </c>
      <c r="U377" s="342" t="s">
        <v>294</v>
      </c>
    </row>
    <row r="378" spans="1:21">
      <c r="A378" s="25"/>
      <c r="B378" s="48"/>
      <c r="C378" s="154"/>
      <c r="D378" s="156" t="s">
        <v>781</v>
      </c>
      <c r="E378" s="74">
        <v>20</v>
      </c>
      <c r="F378" s="75" t="s">
        <v>774</v>
      </c>
      <c r="G378" s="341" t="s">
        <v>294</v>
      </c>
      <c r="H378" s="341" t="s">
        <v>294</v>
      </c>
      <c r="I378" s="341">
        <v>0.2</v>
      </c>
      <c r="K378" s="28"/>
      <c r="L378" s="29" t="s">
        <v>487</v>
      </c>
      <c r="M378" s="30">
        <v>20</v>
      </c>
      <c r="N378" s="31" t="s">
        <v>11</v>
      </c>
      <c r="S378" s="342" t="s">
        <v>294</v>
      </c>
      <c r="T378" s="342" t="s">
        <v>294</v>
      </c>
      <c r="U378" s="342">
        <v>0.25</v>
      </c>
    </row>
    <row r="379" spans="1:21" s="143" customFormat="1" ht="32.75">
      <c r="A379" s="25"/>
      <c r="B379" s="48"/>
      <c r="C379" s="154"/>
      <c r="D379" s="156" t="s">
        <v>782</v>
      </c>
      <c r="E379" s="74">
        <v>10</v>
      </c>
      <c r="F379" s="75" t="s">
        <v>774</v>
      </c>
      <c r="G379" s="341" t="s">
        <v>294</v>
      </c>
      <c r="H379" s="341">
        <v>0.18181818181818182</v>
      </c>
      <c r="I379" s="341" t="s">
        <v>294</v>
      </c>
      <c r="J379" s="144"/>
      <c r="K379" s="28"/>
      <c r="L379" s="29" t="s">
        <v>503</v>
      </c>
      <c r="M379" s="30">
        <v>10</v>
      </c>
      <c r="N379" s="31" t="s">
        <v>11</v>
      </c>
      <c r="O379" s="144"/>
      <c r="P379" s="144"/>
      <c r="Q379" s="144"/>
      <c r="R379" s="45"/>
      <c r="S379" s="342" t="s">
        <v>294</v>
      </c>
      <c r="T379" s="342">
        <v>0.18181818181818182</v>
      </c>
      <c r="U379" s="342" t="s">
        <v>294</v>
      </c>
    </row>
    <row r="380" spans="1:21" s="143" customFormat="1">
      <c r="A380" s="25"/>
      <c r="B380" s="48"/>
      <c r="C380" s="154"/>
      <c r="D380" s="156" t="s">
        <v>783</v>
      </c>
      <c r="E380" s="74">
        <v>5</v>
      </c>
      <c r="F380" s="75" t="s">
        <v>774</v>
      </c>
      <c r="G380" s="341" t="s">
        <v>294</v>
      </c>
      <c r="H380" s="341" t="s">
        <v>294</v>
      </c>
      <c r="I380" s="341">
        <v>0.05</v>
      </c>
      <c r="J380" s="144"/>
      <c r="K380" s="28"/>
      <c r="L380" s="29" t="s">
        <v>479</v>
      </c>
      <c r="M380" s="30">
        <v>5</v>
      </c>
      <c r="N380" s="31" t="s">
        <v>11</v>
      </c>
      <c r="O380" s="144"/>
      <c r="P380" s="144"/>
      <c r="Q380" s="144"/>
      <c r="R380" s="45"/>
      <c r="S380" s="342" t="s">
        <v>294</v>
      </c>
      <c r="T380" s="342" t="s">
        <v>294</v>
      </c>
      <c r="U380" s="342">
        <v>0.05</v>
      </c>
    </row>
    <row r="381" spans="1:21" s="143" customFormat="1">
      <c r="A381" s="25"/>
      <c r="B381" s="48"/>
      <c r="C381" s="154"/>
      <c r="D381" s="156" t="s">
        <v>784</v>
      </c>
      <c r="E381" s="74">
        <v>5</v>
      </c>
      <c r="F381" s="75" t="s">
        <v>774</v>
      </c>
      <c r="G381" s="341" t="s">
        <v>294</v>
      </c>
      <c r="H381" s="341" t="s">
        <v>294</v>
      </c>
      <c r="I381" s="341">
        <v>0.05</v>
      </c>
      <c r="J381" s="144"/>
      <c r="K381" s="28"/>
      <c r="L381" s="29" t="s">
        <v>523</v>
      </c>
      <c r="M381" s="30">
        <v>5</v>
      </c>
      <c r="N381" s="31" t="s">
        <v>11</v>
      </c>
      <c r="O381" s="144"/>
      <c r="P381" s="144"/>
      <c r="Q381" s="144"/>
      <c r="R381" s="45"/>
      <c r="S381" s="342" t="s">
        <v>294</v>
      </c>
      <c r="T381" s="342" t="s">
        <v>294</v>
      </c>
      <c r="U381" s="342">
        <v>0.05</v>
      </c>
    </row>
    <row r="382" spans="1:21" s="143" customFormat="1">
      <c r="A382" s="25"/>
      <c r="B382" s="48"/>
      <c r="C382" s="154"/>
      <c r="D382" s="156" t="s">
        <v>785</v>
      </c>
      <c r="E382" s="74">
        <v>5</v>
      </c>
      <c r="F382" s="75" t="s">
        <v>774</v>
      </c>
      <c r="G382" s="341" t="s">
        <v>294</v>
      </c>
      <c r="H382" s="341" t="s">
        <v>294</v>
      </c>
      <c r="I382" s="341">
        <v>0.05</v>
      </c>
      <c r="J382" s="144"/>
      <c r="K382" s="28"/>
      <c r="L382" s="29"/>
      <c r="M382" s="30"/>
      <c r="N382" s="31" t="s">
        <v>11</v>
      </c>
      <c r="O382" s="144"/>
      <c r="P382" s="144"/>
      <c r="Q382" s="144"/>
      <c r="R382" s="45"/>
      <c r="S382" s="342"/>
      <c r="T382" s="342"/>
      <c r="U382" s="342"/>
    </row>
    <row r="383" spans="1:21" s="152" customFormat="1" ht="17.05" thickBot="1">
      <c r="A383" s="25"/>
      <c r="B383" s="48"/>
      <c r="C383" s="154"/>
      <c r="D383" s="156" t="s">
        <v>786</v>
      </c>
      <c r="E383" s="74">
        <v>15</v>
      </c>
      <c r="F383" s="75" t="s">
        <v>774</v>
      </c>
      <c r="G383" s="341" t="s">
        <v>294</v>
      </c>
      <c r="H383" s="341">
        <v>0.42857142857142855</v>
      </c>
      <c r="I383" s="341" t="s">
        <v>294</v>
      </c>
      <c r="J383" s="153"/>
      <c r="K383" s="28"/>
      <c r="L383" s="29"/>
      <c r="M383" s="30"/>
      <c r="N383" s="31"/>
      <c r="O383" s="153"/>
      <c r="P383" s="153"/>
      <c r="Q383" s="153"/>
      <c r="R383" s="45"/>
      <c r="S383" s="342"/>
      <c r="T383" s="342"/>
      <c r="U383" s="342"/>
    </row>
    <row r="384" spans="1:21" ht="32.75">
      <c r="A384" s="25"/>
      <c r="B384" s="48"/>
      <c r="C384" s="50" t="s">
        <v>184</v>
      </c>
      <c r="D384" s="154" t="s">
        <v>787</v>
      </c>
      <c r="E384" s="74">
        <v>50</v>
      </c>
      <c r="F384" s="75" t="s">
        <v>11</v>
      </c>
      <c r="G384" s="341" t="s">
        <v>294</v>
      </c>
      <c r="H384" s="341">
        <v>1.4285714285714286</v>
      </c>
      <c r="I384" s="341" t="s">
        <v>294</v>
      </c>
      <c r="K384" s="33" t="s">
        <v>232</v>
      </c>
      <c r="L384" s="29" t="s">
        <v>29</v>
      </c>
      <c r="M384" s="30">
        <v>40</v>
      </c>
      <c r="N384" s="31" t="s">
        <v>11</v>
      </c>
      <c r="O384" s="17" t="s">
        <v>164</v>
      </c>
      <c r="P384" s="20" t="s">
        <v>585</v>
      </c>
      <c r="Q384" s="20">
        <v>40</v>
      </c>
      <c r="R384" s="22" t="s">
        <v>11</v>
      </c>
      <c r="S384" s="342">
        <f>40/85</f>
        <v>0.47058823529411764</v>
      </c>
      <c r="T384" s="342">
        <f>40/55</f>
        <v>0.72727272727272729</v>
      </c>
    </row>
    <row r="385" spans="1:21">
      <c r="A385" s="25"/>
      <c r="B385" s="48"/>
      <c r="C385" s="154"/>
      <c r="D385" s="154" t="s">
        <v>788</v>
      </c>
      <c r="E385" s="74">
        <v>30</v>
      </c>
      <c r="F385" s="75" t="s">
        <v>11</v>
      </c>
      <c r="G385" s="341" t="s">
        <v>294</v>
      </c>
      <c r="H385" s="341">
        <v>0.57692307692307687</v>
      </c>
      <c r="I385" s="341" t="s">
        <v>294</v>
      </c>
      <c r="K385" s="28"/>
      <c r="L385" s="29" t="s">
        <v>552</v>
      </c>
      <c r="M385" s="30">
        <v>10</v>
      </c>
      <c r="N385" s="31" t="s">
        <v>11</v>
      </c>
      <c r="O385" s="63"/>
      <c r="P385" s="29" t="s">
        <v>165</v>
      </c>
      <c r="Q385" s="29">
        <v>15</v>
      </c>
      <c r="R385" s="31" t="s">
        <v>11</v>
      </c>
      <c r="T385" s="342">
        <f>15/55</f>
        <v>0.27272727272727271</v>
      </c>
      <c r="U385" s="342">
        <v>0.1</v>
      </c>
    </row>
    <row r="386" spans="1:21">
      <c r="A386" s="25"/>
      <c r="B386" s="48"/>
      <c r="C386" s="154"/>
      <c r="D386" s="154" t="s">
        <v>789</v>
      </c>
      <c r="E386" s="74">
        <v>25</v>
      </c>
      <c r="F386" s="75" t="s">
        <v>11</v>
      </c>
      <c r="G386" s="341">
        <v>0.27777777777777779</v>
      </c>
      <c r="H386" s="341" t="s">
        <v>294</v>
      </c>
      <c r="I386" s="341" t="s">
        <v>294</v>
      </c>
      <c r="K386" s="28"/>
      <c r="L386" s="29" t="s">
        <v>521</v>
      </c>
      <c r="M386" s="30">
        <v>15</v>
      </c>
      <c r="N386" s="31" t="s">
        <v>11</v>
      </c>
      <c r="O386" s="63"/>
      <c r="P386" s="29" t="s">
        <v>536</v>
      </c>
      <c r="Q386" s="29">
        <v>5</v>
      </c>
      <c r="R386" s="31" t="s">
        <v>11</v>
      </c>
      <c r="U386" s="342">
        <v>0.2</v>
      </c>
    </row>
    <row r="387" spans="1:21">
      <c r="A387" s="25"/>
      <c r="B387" s="48"/>
      <c r="C387" s="154"/>
      <c r="D387" s="154" t="s">
        <v>790</v>
      </c>
      <c r="E387" s="74">
        <v>10</v>
      </c>
      <c r="F387" s="75" t="s">
        <v>11</v>
      </c>
      <c r="G387" s="341" t="s">
        <v>294</v>
      </c>
      <c r="H387" s="341" t="s">
        <v>294</v>
      </c>
      <c r="I387" s="341">
        <v>0.1</v>
      </c>
      <c r="K387" s="28"/>
      <c r="L387" s="29" t="s">
        <v>486</v>
      </c>
      <c r="M387" s="30">
        <v>5</v>
      </c>
      <c r="N387" s="31" t="s">
        <v>11</v>
      </c>
      <c r="O387" s="63"/>
      <c r="P387" s="29" t="s">
        <v>142</v>
      </c>
      <c r="Q387" s="29">
        <v>1</v>
      </c>
      <c r="R387" s="31" t="s">
        <v>11</v>
      </c>
      <c r="U387" s="342">
        <v>0.06</v>
      </c>
    </row>
    <row r="388" spans="1:21" ht="17.05" thickBot="1">
      <c r="A388" s="25"/>
      <c r="B388" s="48"/>
      <c r="C388" s="154"/>
      <c r="D388" s="154" t="s">
        <v>13</v>
      </c>
      <c r="E388" s="74"/>
      <c r="F388" s="75" t="s">
        <v>11</v>
      </c>
      <c r="G388" s="341" t="s">
        <v>294</v>
      </c>
      <c r="H388" s="341" t="s">
        <v>294</v>
      </c>
      <c r="I388" s="341"/>
      <c r="K388" s="28"/>
      <c r="L388" s="29" t="s">
        <v>528</v>
      </c>
      <c r="M388" s="30">
        <v>10</v>
      </c>
      <c r="N388" s="31" t="s">
        <v>11</v>
      </c>
      <c r="O388" s="64"/>
      <c r="P388" s="35" t="s">
        <v>23</v>
      </c>
      <c r="Q388" s="35">
        <v>0.5</v>
      </c>
      <c r="R388" s="36" t="s">
        <v>11</v>
      </c>
      <c r="U388" s="342">
        <v>0.1</v>
      </c>
    </row>
    <row r="389" spans="1:21" s="143" customFormat="1">
      <c r="A389" s="25"/>
      <c r="B389" s="48"/>
      <c r="C389" s="154"/>
      <c r="D389" s="154" t="s">
        <v>16</v>
      </c>
      <c r="E389" s="74"/>
      <c r="F389" s="75" t="s">
        <v>11</v>
      </c>
      <c r="G389" s="341" t="s">
        <v>294</v>
      </c>
      <c r="H389" s="341" t="s">
        <v>294</v>
      </c>
      <c r="I389" s="341"/>
      <c r="J389" s="144"/>
      <c r="K389" s="28"/>
      <c r="L389" s="157"/>
      <c r="M389" s="30"/>
      <c r="N389" s="31"/>
      <c r="O389" s="144"/>
      <c r="P389" s="144"/>
      <c r="Q389" s="144"/>
      <c r="R389" s="45"/>
      <c r="S389" s="342"/>
      <c r="T389" s="342"/>
      <c r="U389" s="342"/>
    </row>
    <row r="390" spans="1:21" s="152" customFormat="1">
      <c r="A390" s="25"/>
      <c r="B390" s="48"/>
      <c r="C390" s="154"/>
      <c r="D390" s="154" t="s">
        <v>17</v>
      </c>
      <c r="E390" s="74"/>
      <c r="F390" s="75" t="s">
        <v>11</v>
      </c>
      <c r="G390" s="341" t="s">
        <v>294</v>
      </c>
      <c r="H390" s="341" t="s">
        <v>294</v>
      </c>
      <c r="I390" s="341"/>
      <c r="J390" s="153"/>
      <c r="K390" s="28"/>
      <c r="L390" s="157"/>
      <c r="M390" s="30"/>
      <c r="N390" s="31"/>
      <c r="O390" s="153"/>
      <c r="P390" s="153"/>
      <c r="Q390" s="153"/>
      <c r="R390" s="45"/>
      <c r="S390" s="342"/>
      <c r="T390" s="342"/>
      <c r="U390" s="342"/>
    </row>
    <row r="391" spans="1:21">
      <c r="A391" s="25"/>
      <c r="B391" s="48"/>
      <c r="C391" s="50" t="s">
        <v>192</v>
      </c>
      <c r="D391" s="154" t="s">
        <v>791</v>
      </c>
      <c r="E391" s="74">
        <v>75</v>
      </c>
      <c r="F391" s="75" t="s">
        <v>774</v>
      </c>
      <c r="G391" s="341">
        <v>1.3636363636363635</v>
      </c>
      <c r="H391" s="341" t="s">
        <v>294</v>
      </c>
      <c r="I391" s="341" t="s">
        <v>294</v>
      </c>
      <c r="K391" s="33" t="s">
        <v>192</v>
      </c>
      <c r="L391" s="29" t="s">
        <v>586</v>
      </c>
      <c r="M391" s="30">
        <v>75</v>
      </c>
      <c r="N391" s="31" t="s">
        <v>111</v>
      </c>
      <c r="S391" s="342">
        <v>1.82</v>
      </c>
    </row>
    <row r="392" spans="1:21">
      <c r="A392" s="25"/>
      <c r="B392" s="48"/>
      <c r="C392" s="154"/>
      <c r="D392" s="154"/>
      <c r="E392" s="74"/>
      <c r="F392" s="75"/>
      <c r="K392" s="28"/>
      <c r="L392" s="29"/>
      <c r="M392" s="30"/>
      <c r="N392" s="31"/>
      <c r="S392" s="342" t="s">
        <v>294</v>
      </c>
      <c r="T392" s="342" t="s">
        <v>294</v>
      </c>
    </row>
    <row r="393" spans="1:21">
      <c r="A393" s="25"/>
      <c r="B393" s="48"/>
      <c r="C393" s="50" t="s">
        <v>12</v>
      </c>
      <c r="D393" s="154" t="s">
        <v>12</v>
      </c>
      <c r="E393" s="74">
        <v>70</v>
      </c>
      <c r="F393" s="75" t="s">
        <v>11</v>
      </c>
      <c r="G393" s="341" t="s">
        <v>294</v>
      </c>
      <c r="H393" s="341" t="s">
        <v>294</v>
      </c>
      <c r="I393" s="341">
        <v>0.7</v>
      </c>
      <c r="K393" s="33" t="s">
        <v>12</v>
      </c>
      <c r="L393" s="29" t="s">
        <v>12</v>
      </c>
      <c r="M393" s="30">
        <v>70</v>
      </c>
      <c r="N393" s="31" t="s">
        <v>11</v>
      </c>
      <c r="S393" s="342" t="s">
        <v>294</v>
      </c>
      <c r="T393" s="342" t="s">
        <v>294</v>
      </c>
      <c r="U393" s="342">
        <v>0.7</v>
      </c>
    </row>
    <row r="394" spans="1:21">
      <c r="A394" s="25"/>
      <c r="B394" s="48"/>
      <c r="C394" s="154"/>
      <c r="D394" s="154" t="s">
        <v>776</v>
      </c>
      <c r="E394" s="74"/>
      <c r="F394" s="75" t="s">
        <v>11</v>
      </c>
      <c r="G394" s="341" t="s">
        <v>294</v>
      </c>
      <c r="H394" s="341" t="s">
        <v>294</v>
      </c>
      <c r="I394" s="341"/>
      <c r="K394" s="28"/>
      <c r="L394" s="29" t="s">
        <v>145</v>
      </c>
      <c r="M394" s="30"/>
      <c r="N394" s="31"/>
      <c r="S394" s="342" t="s">
        <v>294</v>
      </c>
      <c r="T394" s="342" t="s">
        <v>294</v>
      </c>
    </row>
    <row r="395" spans="1:21">
      <c r="A395" s="25"/>
      <c r="B395" s="48"/>
      <c r="C395" s="50" t="s">
        <v>167</v>
      </c>
      <c r="D395" s="154" t="s">
        <v>168</v>
      </c>
      <c r="E395" s="74">
        <v>5</v>
      </c>
      <c r="F395" s="75" t="s">
        <v>11</v>
      </c>
      <c r="G395" s="341" t="s">
        <v>294</v>
      </c>
      <c r="H395" s="341" t="s">
        <v>294</v>
      </c>
      <c r="I395" s="341">
        <v>0.05</v>
      </c>
      <c r="K395" s="33" t="s">
        <v>167</v>
      </c>
      <c r="L395" s="29" t="s">
        <v>168</v>
      </c>
      <c r="M395" s="30">
        <v>5</v>
      </c>
      <c r="N395" s="31" t="s">
        <v>11</v>
      </c>
      <c r="S395" s="342" t="s">
        <v>294</v>
      </c>
      <c r="T395" s="342" t="s">
        <v>294</v>
      </c>
      <c r="U395" s="342">
        <v>0.05</v>
      </c>
    </row>
    <row r="396" spans="1:21">
      <c r="A396" s="25"/>
      <c r="B396" s="48"/>
      <c r="C396" s="154"/>
      <c r="D396" s="154" t="s">
        <v>720</v>
      </c>
      <c r="E396" s="74">
        <v>5</v>
      </c>
      <c r="F396" s="75" t="s">
        <v>11</v>
      </c>
      <c r="G396" s="341" t="s">
        <v>294</v>
      </c>
      <c r="H396" s="341" t="s">
        <v>294</v>
      </c>
      <c r="I396" s="341">
        <v>0.05</v>
      </c>
      <c r="K396" s="28"/>
      <c r="L396" s="29" t="s">
        <v>553</v>
      </c>
      <c r="M396" s="30">
        <v>5</v>
      </c>
      <c r="N396" s="31" t="s">
        <v>11</v>
      </c>
      <c r="S396" s="342" t="s">
        <v>294</v>
      </c>
      <c r="T396" s="342" t="s">
        <v>294</v>
      </c>
      <c r="U396" s="342">
        <v>0.05</v>
      </c>
    </row>
    <row r="397" spans="1:21">
      <c r="A397" s="25"/>
      <c r="B397" s="48"/>
      <c r="C397" s="154"/>
      <c r="D397" s="154" t="s">
        <v>792</v>
      </c>
      <c r="E397" s="74">
        <v>4</v>
      </c>
      <c r="F397" s="75" t="s">
        <v>11</v>
      </c>
      <c r="G397" s="341">
        <v>0.26666666666666666</v>
      </c>
      <c r="H397" s="341" t="s">
        <v>294</v>
      </c>
      <c r="I397" s="341" t="s">
        <v>294</v>
      </c>
      <c r="K397" s="28"/>
      <c r="L397" s="29" t="s">
        <v>402</v>
      </c>
      <c r="M397" s="30">
        <v>4</v>
      </c>
      <c r="N397" s="31" t="s">
        <v>11</v>
      </c>
      <c r="S397" s="342">
        <v>0.26666666666666666</v>
      </c>
      <c r="T397" s="342" t="s">
        <v>294</v>
      </c>
      <c r="U397" s="342" t="s">
        <v>294</v>
      </c>
    </row>
    <row r="398" spans="1:21" s="106" customFormat="1">
      <c r="A398" s="25"/>
      <c r="B398" s="48"/>
      <c r="C398" s="100"/>
      <c r="D398" s="100" t="s">
        <v>721</v>
      </c>
      <c r="E398" s="128">
        <v>1</v>
      </c>
      <c r="F398" s="129" t="s">
        <v>11</v>
      </c>
      <c r="G398" s="341" t="s">
        <v>294</v>
      </c>
      <c r="H398" s="341" t="s">
        <v>294</v>
      </c>
      <c r="I398" s="341" t="s">
        <v>294</v>
      </c>
      <c r="J398" s="107"/>
      <c r="K398" s="90"/>
      <c r="L398" s="82"/>
      <c r="M398" s="86"/>
      <c r="N398" s="91"/>
      <c r="O398" s="107"/>
      <c r="P398" s="107"/>
      <c r="Q398" s="107"/>
      <c r="R398" s="45"/>
      <c r="S398" s="342"/>
      <c r="T398" s="342"/>
      <c r="U398" s="342"/>
    </row>
    <row r="399" spans="1:21" ht="17.05" thickBot="1">
      <c r="A399" s="38"/>
      <c r="B399" s="52"/>
      <c r="C399" s="53" t="s">
        <v>32</v>
      </c>
      <c r="D399" s="56" t="s">
        <v>793</v>
      </c>
      <c r="E399" s="141">
        <v>1</v>
      </c>
      <c r="F399" s="140" t="s">
        <v>794</v>
      </c>
      <c r="G399" s="341"/>
      <c r="H399" s="341"/>
      <c r="I399" s="341"/>
      <c r="K399" s="41" t="s">
        <v>32</v>
      </c>
      <c r="L399" s="35" t="s">
        <v>32</v>
      </c>
      <c r="M399" s="42">
        <v>1</v>
      </c>
      <c r="N399" s="36" t="s">
        <v>31</v>
      </c>
      <c r="S399" s="346">
        <f>SUM(S377:S398)</f>
        <v>4.779477124183007</v>
      </c>
      <c r="T399" s="346">
        <f t="shared" ref="T399:U399" si="13">SUM(T377:T398)</f>
        <v>1.1818181818181819</v>
      </c>
      <c r="U399" s="346">
        <f t="shared" si="13"/>
        <v>1.6099999999999999</v>
      </c>
    </row>
    <row r="400" spans="1:21" s="155" customFormat="1" ht="17.05" thickBot="1">
      <c r="A400" s="65"/>
      <c r="B400" s="55"/>
      <c r="C400" s="44"/>
      <c r="D400" s="44"/>
      <c r="E400" s="55"/>
      <c r="F400" s="55"/>
      <c r="G400" s="350"/>
      <c r="H400" s="350"/>
      <c r="I400" s="350"/>
      <c r="J400" s="44"/>
      <c r="K400" s="44"/>
      <c r="L400" s="44"/>
      <c r="M400" s="55"/>
      <c r="N400" s="55"/>
      <c r="O400" s="44"/>
      <c r="P400" s="44"/>
      <c r="Q400" s="44"/>
      <c r="R400" s="55"/>
      <c r="S400" s="343"/>
      <c r="T400" s="343"/>
      <c r="U400" s="343"/>
    </row>
    <row r="401" spans="1:21">
      <c r="A401" s="15">
        <f>A377+3</f>
        <v>43905</v>
      </c>
      <c r="B401" s="66" t="s">
        <v>25</v>
      </c>
      <c r="C401" s="47" t="s">
        <v>286</v>
      </c>
      <c r="D401" s="139" t="s">
        <v>10</v>
      </c>
      <c r="E401" s="147">
        <v>80</v>
      </c>
      <c r="F401" s="148" t="s">
        <v>11</v>
      </c>
      <c r="G401" s="341">
        <v>4</v>
      </c>
      <c r="H401" s="341" t="s">
        <v>294</v>
      </c>
      <c r="I401" s="341" t="s">
        <v>294</v>
      </c>
      <c r="K401" s="19" t="s">
        <v>286</v>
      </c>
      <c r="L401" s="20" t="s">
        <v>10</v>
      </c>
      <c r="M401" s="21">
        <v>80</v>
      </c>
      <c r="N401" s="22" t="s">
        <v>11</v>
      </c>
      <c r="S401" s="342">
        <v>4</v>
      </c>
      <c r="T401" s="342" t="s">
        <v>294</v>
      </c>
      <c r="U401" s="342" t="s">
        <v>294</v>
      </c>
    </row>
    <row r="402" spans="1:21">
      <c r="A402" s="25"/>
      <c r="B402" s="48"/>
      <c r="C402" s="49"/>
      <c r="D402" s="154" t="s">
        <v>795</v>
      </c>
      <c r="E402" s="74">
        <v>15</v>
      </c>
      <c r="F402" s="75" t="s">
        <v>11</v>
      </c>
      <c r="G402" s="341" t="s">
        <v>294</v>
      </c>
      <c r="H402" s="341" t="s">
        <v>294</v>
      </c>
      <c r="I402" s="341">
        <v>0.15</v>
      </c>
      <c r="K402" s="28"/>
      <c r="L402" s="29" t="s">
        <v>487</v>
      </c>
      <c r="M402" s="30">
        <v>15</v>
      </c>
      <c r="N402" s="31" t="s">
        <v>11</v>
      </c>
      <c r="S402" s="342" t="s">
        <v>294</v>
      </c>
      <c r="T402" s="342" t="s">
        <v>294</v>
      </c>
      <c r="U402" s="342">
        <v>0.15</v>
      </c>
    </row>
    <row r="403" spans="1:21" s="152" customFormat="1">
      <c r="A403" s="25"/>
      <c r="B403" s="48"/>
      <c r="C403" s="154"/>
      <c r="D403" s="154" t="s">
        <v>796</v>
      </c>
      <c r="E403" s="74">
        <v>5</v>
      </c>
      <c r="F403" s="75" t="s">
        <v>11</v>
      </c>
      <c r="G403" s="341">
        <v>5.8823529411764705E-2</v>
      </c>
      <c r="H403" s="341" t="s">
        <v>294</v>
      </c>
      <c r="I403" s="341" t="s">
        <v>294</v>
      </c>
      <c r="J403" s="153"/>
      <c r="K403" s="28"/>
      <c r="L403" s="29" t="s">
        <v>481</v>
      </c>
      <c r="M403" s="30">
        <v>5</v>
      </c>
      <c r="N403" s="31" t="s">
        <v>11</v>
      </c>
      <c r="O403" s="153"/>
      <c r="P403" s="153"/>
      <c r="Q403" s="153"/>
      <c r="R403" s="45"/>
      <c r="S403" s="342">
        <v>0.11764705882352941</v>
      </c>
      <c r="T403" s="342" t="s">
        <v>294</v>
      </c>
      <c r="U403" s="342" t="s">
        <v>294</v>
      </c>
    </row>
    <row r="404" spans="1:21" s="152" customFormat="1" ht="32.75">
      <c r="A404" s="25"/>
      <c r="B404" s="48"/>
      <c r="C404" s="154"/>
      <c r="D404" s="154" t="s">
        <v>797</v>
      </c>
      <c r="E404" s="74">
        <v>10</v>
      </c>
      <c r="F404" s="75" t="s">
        <v>11</v>
      </c>
      <c r="G404" s="341" t="s">
        <v>294</v>
      </c>
      <c r="H404" s="341">
        <v>0.18181818181818182</v>
      </c>
      <c r="I404" s="341" t="s">
        <v>294</v>
      </c>
      <c r="J404" s="153"/>
      <c r="K404" s="28"/>
      <c r="L404" s="29" t="s">
        <v>503</v>
      </c>
      <c r="M404" s="30">
        <v>10</v>
      </c>
      <c r="N404" s="31" t="s">
        <v>11</v>
      </c>
      <c r="O404" s="153"/>
      <c r="P404" s="153"/>
      <c r="Q404" s="153"/>
      <c r="R404" s="45"/>
      <c r="S404" s="342" t="s">
        <v>294</v>
      </c>
      <c r="T404" s="342">
        <v>0.18181818181818182</v>
      </c>
      <c r="U404" s="342" t="s">
        <v>294</v>
      </c>
    </row>
    <row r="405" spans="1:21" s="152" customFormat="1">
      <c r="A405" s="25"/>
      <c r="B405" s="48"/>
      <c r="C405" s="154"/>
      <c r="D405" s="154" t="s">
        <v>798</v>
      </c>
      <c r="E405" s="74">
        <v>5</v>
      </c>
      <c r="F405" s="75" t="s">
        <v>11</v>
      </c>
      <c r="G405" s="341" t="s">
        <v>294</v>
      </c>
      <c r="H405" s="341" t="s">
        <v>294</v>
      </c>
      <c r="I405" s="341">
        <v>0.05</v>
      </c>
      <c r="J405" s="153"/>
      <c r="K405" s="28"/>
      <c r="L405" s="29" t="s">
        <v>477</v>
      </c>
      <c r="M405" s="30">
        <v>5</v>
      </c>
      <c r="N405" s="31" t="s">
        <v>11</v>
      </c>
      <c r="O405" s="153"/>
      <c r="P405" s="153"/>
      <c r="Q405" s="153"/>
      <c r="R405" s="45"/>
      <c r="S405" s="342"/>
      <c r="T405" s="342" t="s">
        <v>294</v>
      </c>
      <c r="U405" s="342">
        <v>0.05</v>
      </c>
    </row>
    <row r="406" spans="1:21" s="152" customFormat="1">
      <c r="A406" s="25"/>
      <c r="B406" s="48"/>
      <c r="C406" s="154"/>
      <c r="D406" s="154" t="s">
        <v>660</v>
      </c>
      <c r="E406" s="74">
        <v>5</v>
      </c>
      <c r="F406" s="75" t="s">
        <v>11</v>
      </c>
      <c r="G406" s="341" t="s">
        <v>294</v>
      </c>
      <c r="H406" s="341" t="s">
        <v>294</v>
      </c>
      <c r="I406" s="341">
        <v>0.05</v>
      </c>
      <c r="J406" s="153"/>
      <c r="K406" s="28"/>
      <c r="L406" s="29" t="s">
        <v>478</v>
      </c>
      <c r="M406" s="30">
        <v>5</v>
      </c>
      <c r="N406" s="31" t="s">
        <v>11</v>
      </c>
      <c r="O406" s="153"/>
      <c r="P406" s="153"/>
      <c r="Q406" s="153"/>
      <c r="R406" s="45"/>
      <c r="S406" s="342" t="s">
        <v>294</v>
      </c>
      <c r="T406" s="342" t="s">
        <v>294</v>
      </c>
      <c r="U406" s="342">
        <v>0.05</v>
      </c>
    </row>
    <row r="407" spans="1:21" s="152" customFormat="1">
      <c r="A407" s="25"/>
      <c r="B407" s="48"/>
      <c r="C407" s="154"/>
      <c r="D407" s="154" t="s">
        <v>799</v>
      </c>
      <c r="E407" s="74">
        <v>5</v>
      </c>
      <c r="F407" s="75" t="s">
        <v>11</v>
      </c>
      <c r="G407" s="341" t="s">
        <v>294</v>
      </c>
      <c r="H407" s="341" t="s">
        <v>294</v>
      </c>
      <c r="I407" s="341">
        <v>0.05</v>
      </c>
      <c r="J407" s="153"/>
      <c r="K407" s="28"/>
      <c r="L407" s="29" t="s">
        <v>554</v>
      </c>
      <c r="M407" s="30">
        <v>5</v>
      </c>
      <c r="N407" s="31" t="s">
        <v>11</v>
      </c>
      <c r="O407" s="153"/>
      <c r="P407" s="153"/>
      <c r="Q407" s="153"/>
      <c r="R407" s="45"/>
      <c r="S407" s="342" t="s">
        <v>294</v>
      </c>
      <c r="T407" s="342" t="s">
        <v>294</v>
      </c>
      <c r="U407" s="342">
        <v>0.05</v>
      </c>
    </row>
    <row r="408" spans="1:21" s="152" customFormat="1">
      <c r="A408" s="25"/>
      <c r="B408" s="48"/>
      <c r="C408" s="154"/>
      <c r="D408" s="154" t="s">
        <v>634</v>
      </c>
      <c r="E408" s="74">
        <v>5</v>
      </c>
      <c r="F408" s="75" t="s">
        <v>11</v>
      </c>
      <c r="G408" s="341" t="s">
        <v>294</v>
      </c>
      <c r="H408" s="341" t="s">
        <v>294</v>
      </c>
      <c r="I408" s="341">
        <v>0.05</v>
      </c>
      <c r="J408" s="153"/>
      <c r="K408" s="28"/>
      <c r="L408" s="29" t="s">
        <v>555</v>
      </c>
      <c r="M408" s="30"/>
      <c r="N408" s="31" t="s">
        <v>11</v>
      </c>
      <c r="O408" s="153"/>
      <c r="P408" s="153"/>
      <c r="Q408" s="153"/>
      <c r="R408" s="45"/>
      <c r="S408" s="342" t="s">
        <v>294</v>
      </c>
      <c r="T408" s="342" t="s">
        <v>294</v>
      </c>
      <c r="U408" s="342"/>
    </row>
    <row r="409" spans="1:21" s="152" customFormat="1">
      <c r="A409" s="25"/>
      <c r="B409" s="48"/>
      <c r="C409" s="154"/>
      <c r="D409" s="154" t="s">
        <v>131</v>
      </c>
      <c r="E409" s="74"/>
      <c r="F409" s="75" t="s">
        <v>11</v>
      </c>
      <c r="G409" s="341" t="s">
        <v>294</v>
      </c>
      <c r="H409" s="341" t="s">
        <v>294</v>
      </c>
      <c r="I409" s="341"/>
      <c r="J409" s="153"/>
      <c r="K409" s="28"/>
      <c r="L409" s="29" t="s">
        <v>200</v>
      </c>
      <c r="M409" s="30"/>
      <c r="N409" s="31" t="s">
        <v>11</v>
      </c>
      <c r="O409" s="153"/>
      <c r="P409" s="153"/>
      <c r="Q409" s="153"/>
      <c r="R409" s="45"/>
      <c r="S409" s="342"/>
      <c r="T409" s="342"/>
      <c r="U409" s="342"/>
    </row>
    <row r="410" spans="1:21" s="152" customFormat="1">
      <c r="A410" s="25"/>
      <c r="B410" s="48"/>
      <c r="C410" s="154"/>
      <c r="D410" s="154" t="s">
        <v>133</v>
      </c>
      <c r="E410" s="74"/>
      <c r="F410" s="75" t="s">
        <v>11</v>
      </c>
      <c r="G410" s="341" t="s">
        <v>294</v>
      </c>
      <c r="H410" s="341" t="s">
        <v>294</v>
      </c>
      <c r="I410" s="341" t="s">
        <v>294</v>
      </c>
      <c r="J410" s="153"/>
      <c r="K410" s="28"/>
      <c r="L410" s="29"/>
      <c r="M410" s="30"/>
      <c r="N410" s="31" t="s">
        <v>11</v>
      </c>
      <c r="O410" s="153"/>
      <c r="P410" s="153"/>
      <c r="Q410" s="153"/>
      <c r="R410" s="45"/>
      <c r="S410" s="342"/>
      <c r="T410" s="342"/>
      <c r="U410" s="342"/>
    </row>
    <row r="411" spans="1:21" s="152" customFormat="1" ht="17.05" thickBot="1">
      <c r="A411" s="25"/>
      <c r="B411" s="48"/>
      <c r="C411" s="154"/>
      <c r="D411" s="154" t="s">
        <v>200</v>
      </c>
      <c r="E411" s="74"/>
      <c r="F411" s="75" t="s">
        <v>11</v>
      </c>
      <c r="G411" s="341" t="s">
        <v>294</v>
      </c>
      <c r="H411" s="341" t="s">
        <v>294</v>
      </c>
      <c r="I411" s="341" t="s">
        <v>294</v>
      </c>
      <c r="J411" s="153"/>
      <c r="K411" s="28"/>
      <c r="L411" s="29"/>
      <c r="M411" s="30"/>
      <c r="N411" s="31"/>
      <c r="O411" s="153"/>
      <c r="P411" s="153"/>
      <c r="Q411" s="153"/>
      <c r="R411" s="45"/>
      <c r="S411" s="342"/>
      <c r="T411" s="342"/>
      <c r="U411" s="342"/>
    </row>
    <row r="412" spans="1:21" ht="32.75">
      <c r="A412" s="25"/>
      <c r="B412" s="48"/>
      <c r="C412" s="50" t="s">
        <v>606</v>
      </c>
      <c r="D412" s="154" t="s">
        <v>800</v>
      </c>
      <c r="E412" s="74">
        <v>70</v>
      </c>
      <c r="F412" s="75" t="s">
        <v>11</v>
      </c>
      <c r="G412" s="341" t="s">
        <v>294</v>
      </c>
      <c r="H412" s="341">
        <v>2</v>
      </c>
      <c r="I412" s="341" t="s">
        <v>294</v>
      </c>
      <c r="K412" s="33" t="s">
        <v>413</v>
      </c>
      <c r="L412" s="29" t="s">
        <v>414</v>
      </c>
      <c r="M412" s="30">
        <v>60</v>
      </c>
      <c r="N412" s="31" t="s">
        <v>11</v>
      </c>
      <c r="O412" s="19" t="s">
        <v>245</v>
      </c>
      <c r="P412" s="20" t="s">
        <v>252</v>
      </c>
      <c r="Q412" s="20">
        <v>75</v>
      </c>
      <c r="R412" s="22" t="s">
        <v>111</v>
      </c>
      <c r="T412" s="342">
        <f>60/30+70/80</f>
        <v>2.875</v>
      </c>
    </row>
    <row r="413" spans="1:21">
      <c r="A413" s="25"/>
      <c r="B413" s="48"/>
      <c r="C413" s="49"/>
      <c r="D413" s="154" t="s">
        <v>182</v>
      </c>
      <c r="E413" s="74">
        <v>1</v>
      </c>
      <c r="F413" s="75" t="s">
        <v>11</v>
      </c>
      <c r="G413" s="341" t="s">
        <v>294</v>
      </c>
      <c r="H413" s="341" t="s">
        <v>294</v>
      </c>
      <c r="I413" s="341">
        <v>0.01</v>
      </c>
      <c r="K413" s="28"/>
      <c r="L413" s="29" t="s">
        <v>479</v>
      </c>
      <c r="M413" s="30">
        <v>5</v>
      </c>
      <c r="N413" s="31" t="s">
        <v>11</v>
      </c>
      <c r="O413" s="28"/>
      <c r="P413" s="29" t="s">
        <v>496</v>
      </c>
      <c r="Q413" s="29">
        <v>5</v>
      </c>
      <c r="R413" s="31" t="s">
        <v>111</v>
      </c>
      <c r="T413" s="342">
        <f>5/55</f>
        <v>9.0909090909090912E-2</v>
      </c>
      <c r="U413" s="342">
        <v>0.05</v>
      </c>
    </row>
    <row r="414" spans="1:21">
      <c r="A414" s="25"/>
      <c r="B414" s="48"/>
      <c r="C414" s="49"/>
      <c r="D414" s="154"/>
      <c r="E414" s="74"/>
      <c r="F414" s="75"/>
      <c r="G414" s="341"/>
      <c r="H414" s="341"/>
      <c r="I414" s="341"/>
      <c r="K414" s="28"/>
      <c r="L414" s="29" t="s">
        <v>540</v>
      </c>
      <c r="M414" s="30">
        <v>5</v>
      </c>
      <c r="N414" s="31" t="s">
        <v>11</v>
      </c>
      <c r="O414" s="28"/>
      <c r="P414" s="29" t="s">
        <v>556</v>
      </c>
      <c r="Q414" s="29">
        <v>5</v>
      </c>
      <c r="R414" s="31" t="s">
        <v>111</v>
      </c>
    </row>
    <row r="415" spans="1:21" ht="17.05" thickBot="1">
      <c r="A415" s="25"/>
      <c r="B415" s="48"/>
      <c r="C415" s="49"/>
      <c r="D415" s="154"/>
      <c r="E415" s="74"/>
      <c r="F415" s="75"/>
      <c r="G415" s="341"/>
      <c r="H415" s="341"/>
      <c r="I415" s="341"/>
      <c r="K415" s="28"/>
      <c r="L415" s="29"/>
      <c r="M415" s="30"/>
      <c r="N415" s="30"/>
      <c r="O415" s="64"/>
      <c r="P415" s="35" t="s">
        <v>246</v>
      </c>
      <c r="Q415" s="35"/>
      <c r="R415" s="36" t="s">
        <v>111</v>
      </c>
    </row>
    <row r="416" spans="1:21" s="101" customFormat="1">
      <c r="A416" s="25"/>
      <c r="B416" s="48"/>
      <c r="C416" s="50"/>
      <c r="D416" s="154"/>
      <c r="E416" s="74"/>
      <c r="F416" s="75"/>
      <c r="G416" s="341"/>
      <c r="H416" s="341"/>
      <c r="I416" s="341"/>
      <c r="J416" s="102"/>
      <c r="K416" s="33"/>
      <c r="L416" s="29"/>
      <c r="M416" s="30"/>
      <c r="N416" s="31"/>
      <c r="O416" s="102"/>
      <c r="P416" s="102"/>
      <c r="Q416" s="102"/>
      <c r="R416" s="45"/>
      <c r="S416" s="342"/>
      <c r="T416" s="342"/>
      <c r="U416" s="342"/>
    </row>
    <row r="417" spans="1:21" s="101" customFormat="1">
      <c r="A417" s="25"/>
      <c r="B417" s="48"/>
      <c r="C417" s="103"/>
      <c r="D417" s="154"/>
      <c r="E417" s="74"/>
      <c r="F417" s="75"/>
      <c r="G417" s="341"/>
      <c r="H417" s="341"/>
      <c r="I417" s="341"/>
      <c r="J417" s="102"/>
      <c r="K417" s="28"/>
      <c r="L417" s="29"/>
      <c r="M417" s="30"/>
      <c r="N417" s="31"/>
      <c r="O417" s="102"/>
      <c r="P417" s="102"/>
      <c r="Q417" s="102"/>
      <c r="R417" s="45"/>
      <c r="S417" s="342"/>
      <c r="T417" s="342"/>
      <c r="U417" s="342"/>
    </row>
    <row r="418" spans="1:21" s="143" customFormat="1">
      <c r="A418" s="25"/>
      <c r="B418" s="48"/>
      <c r="C418" s="146"/>
      <c r="D418" s="154"/>
      <c r="E418" s="74"/>
      <c r="F418" s="75"/>
      <c r="G418" s="341"/>
      <c r="H418" s="341"/>
      <c r="I418" s="341"/>
      <c r="J418" s="144"/>
      <c r="K418" s="28"/>
      <c r="L418" s="29"/>
      <c r="M418" s="30"/>
      <c r="N418" s="31"/>
      <c r="O418" s="144"/>
      <c r="P418" s="144"/>
      <c r="Q418" s="144"/>
      <c r="R418" s="45"/>
      <c r="S418" s="342"/>
      <c r="T418" s="342"/>
      <c r="U418" s="342"/>
    </row>
    <row r="419" spans="1:21" s="143" customFormat="1">
      <c r="A419" s="25"/>
      <c r="B419" s="48"/>
      <c r="C419" s="146"/>
      <c r="D419" s="154"/>
      <c r="E419" s="74"/>
      <c r="F419" s="75"/>
      <c r="G419" s="341"/>
      <c r="H419" s="341"/>
      <c r="I419" s="341"/>
      <c r="J419" s="144"/>
      <c r="K419" s="28"/>
      <c r="L419" s="29"/>
      <c r="M419" s="30"/>
      <c r="N419" s="31"/>
      <c r="O419" s="144"/>
      <c r="P419" s="144"/>
      <c r="Q419" s="144"/>
      <c r="R419" s="45"/>
      <c r="S419" s="342"/>
      <c r="T419" s="342"/>
      <c r="U419" s="342"/>
    </row>
    <row r="420" spans="1:21" s="152" customFormat="1">
      <c r="A420" s="25"/>
      <c r="B420" s="48"/>
      <c r="C420" s="154"/>
      <c r="D420" s="154"/>
      <c r="E420" s="74"/>
      <c r="F420" s="75"/>
      <c r="G420" s="341"/>
      <c r="H420" s="341"/>
      <c r="I420" s="341"/>
      <c r="J420" s="153"/>
      <c r="K420" s="28"/>
      <c r="L420" s="29"/>
      <c r="M420" s="30"/>
      <c r="N420" s="31"/>
      <c r="O420" s="153"/>
      <c r="P420" s="153"/>
      <c r="Q420" s="153"/>
      <c r="R420" s="45"/>
      <c r="S420" s="342"/>
      <c r="T420" s="342"/>
      <c r="U420" s="342"/>
    </row>
    <row r="421" spans="1:21" s="143" customFormat="1">
      <c r="A421" s="25"/>
      <c r="B421" s="48"/>
      <c r="C421" s="146"/>
      <c r="D421" s="154"/>
      <c r="E421" s="74"/>
      <c r="F421" s="75"/>
      <c r="G421" s="341"/>
      <c r="H421" s="341"/>
      <c r="I421" s="341"/>
      <c r="J421" s="144"/>
      <c r="K421" s="28"/>
      <c r="L421" s="29"/>
      <c r="M421" s="30"/>
      <c r="N421" s="31"/>
      <c r="O421" s="144"/>
      <c r="P421" s="144"/>
      <c r="Q421" s="144"/>
      <c r="R421" s="45"/>
      <c r="S421" s="342"/>
      <c r="T421" s="342"/>
      <c r="U421" s="342"/>
    </row>
    <row r="422" spans="1:21">
      <c r="A422" s="25"/>
      <c r="B422" s="48"/>
      <c r="C422" s="50" t="s">
        <v>12</v>
      </c>
      <c r="D422" s="154" t="s">
        <v>12</v>
      </c>
      <c r="E422" s="74">
        <v>70</v>
      </c>
      <c r="F422" s="75" t="s">
        <v>11</v>
      </c>
      <c r="G422" s="341" t="s">
        <v>294</v>
      </c>
      <c r="H422" s="341" t="s">
        <v>294</v>
      </c>
      <c r="I422" s="341">
        <v>0.7</v>
      </c>
      <c r="K422" s="33" t="s">
        <v>12</v>
      </c>
      <c r="L422" s="29" t="s">
        <v>12</v>
      </c>
      <c r="M422" s="30">
        <v>70</v>
      </c>
      <c r="N422" s="31" t="s">
        <v>11</v>
      </c>
      <c r="T422" s="342" t="s">
        <v>294</v>
      </c>
      <c r="U422" s="342">
        <v>0.7</v>
      </c>
    </row>
    <row r="423" spans="1:21">
      <c r="A423" s="25"/>
      <c r="B423" s="48"/>
      <c r="C423" s="49"/>
      <c r="D423" s="154" t="s">
        <v>718</v>
      </c>
      <c r="E423" s="74">
        <v>1</v>
      </c>
      <c r="F423" s="75" t="s">
        <v>712</v>
      </c>
      <c r="G423" s="341" t="s">
        <v>294</v>
      </c>
      <c r="H423" s="341" t="s">
        <v>294</v>
      </c>
      <c r="I423" s="341"/>
      <c r="K423" s="28"/>
      <c r="L423" s="29" t="s">
        <v>19</v>
      </c>
      <c r="M423" s="30">
        <v>1</v>
      </c>
      <c r="N423" s="31" t="s">
        <v>11</v>
      </c>
      <c r="T423" s="342" t="s">
        <v>294</v>
      </c>
    </row>
    <row r="424" spans="1:21">
      <c r="A424" s="25"/>
      <c r="B424" s="48"/>
      <c r="C424" s="50" t="s">
        <v>431</v>
      </c>
      <c r="D424" s="154" t="s">
        <v>169</v>
      </c>
      <c r="E424" s="74">
        <v>10</v>
      </c>
      <c r="F424" s="75" t="s">
        <v>11</v>
      </c>
      <c r="G424" s="341" t="s">
        <v>294</v>
      </c>
      <c r="H424" s="341" t="s">
        <v>294</v>
      </c>
      <c r="I424" s="341">
        <v>0.1</v>
      </c>
      <c r="K424" s="33" t="s">
        <v>431</v>
      </c>
      <c r="L424" s="29" t="s">
        <v>169</v>
      </c>
      <c r="M424" s="30">
        <v>10</v>
      </c>
      <c r="N424" s="31" t="s">
        <v>11</v>
      </c>
      <c r="S424" s="342" t="s">
        <v>294</v>
      </c>
      <c r="T424" s="342" t="s">
        <v>294</v>
      </c>
      <c r="U424" s="342">
        <v>0.1</v>
      </c>
    </row>
    <row r="425" spans="1:21">
      <c r="A425" s="25"/>
      <c r="B425" s="48"/>
      <c r="C425" s="49"/>
      <c r="D425" s="154" t="s">
        <v>432</v>
      </c>
      <c r="E425" s="74">
        <v>5</v>
      </c>
      <c r="F425" s="75" t="s">
        <v>11</v>
      </c>
      <c r="G425" s="341" t="s">
        <v>294</v>
      </c>
      <c r="H425" s="341">
        <v>0.25</v>
      </c>
      <c r="I425" s="341" t="s">
        <v>294</v>
      </c>
      <c r="K425" s="28"/>
      <c r="L425" s="29" t="s">
        <v>432</v>
      </c>
      <c r="M425" s="30">
        <v>5</v>
      </c>
      <c r="N425" s="31" t="s">
        <v>11</v>
      </c>
      <c r="S425" s="342" t="s">
        <v>294</v>
      </c>
      <c r="T425" s="342">
        <v>0.25</v>
      </c>
      <c r="U425" s="342" t="s">
        <v>294</v>
      </c>
    </row>
    <row r="426" spans="1:21" s="152" customFormat="1">
      <c r="A426" s="25"/>
      <c r="B426" s="48"/>
      <c r="C426" s="154"/>
      <c r="D426" s="154" t="s">
        <v>13</v>
      </c>
      <c r="E426" s="74">
        <v>1</v>
      </c>
      <c r="F426" s="75" t="s">
        <v>11</v>
      </c>
      <c r="G426" s="341" t="s">
        <v>294</v>
      </c>
      <c r="H426" s="341" t="s">
        <v>294</v>
      </c>
      <c r="I426" s="341">
        <v>0.01</v>
      </c>
      <c r="J426" s="153"/>
      <c r="K426" s="28"/>
      <c r="L426" s="29" t="s">
        <v>13</v>
      </c>
      <c r="M426" s="30">
        <v>1</v>
      </c>
      <c r="N426" s="31" t="s">
        <v>11</v>
      </c>
      <c r="O426" s="153"/>
      <c r="P426" s="153"/>
      <c r="Q426" s="153"/>
      <c r="R426" s="45"/>
      <c r="S426" s="342" t="s">
        <v>294</v>
      </c>
      <c r="T426" s="342" t="s">
        <v>294</v>
      </c>
      <c r="U426" s="342">
        <v>0.01</v>
      </c>
    </row>
    <row r="427" spans="1:21" ht="17.05" thickBot="1">
      <c r="A427" s="38"/>
      <c r="B427" s="52"/>
      <c r="C427" s="53" t="s">
        <v>14</v>
      </c>
      <c r="D427" s="56" t="s">
        <v>14</v>
      </c>
      <c r="E427" s="141">
        <v>1</v>
      </c>
      <c r="F427" s="140" t="s">
        <v>18</v>
      </c>
      <c r="G427" s="341" t="s">
        <v>294</v>
      </c>
      <c r="H427" s="341" t="s">
        <v>294</v>
      </c>
      <c r="I427" s="341" t="s">
        <v>294</v>
      </c>
      <c r="K427" s="41" t="s">
        <v>14</v>
      </c>
      <c r="L427" s="35" t="s">
        <v>14</v>
      </c>
      <c r="M427" s="42">
        <v>1</v>
      </c>
      <c r="N427" s="36" t="s">
        <v>18</v>
      </c>
      <c r="S427" s="345">
        <f>SUM(S401:S426)</f>
        <v>4.117647058823529</v>
      </c>
      <c r="T427" s="345">
        <f t="shared" ref="T427:U427" si="14">SUM(T401:T426)</f>
        <v>3.3977272727272725</v>
      </c>
      <c r="U427" s="345">
        <f t="shared" si="14"/>
        <v>1.1599999999999999</v>
      </c>
    </row>
    <row r="428" spans="1:21" s="155" customFormat="1" ht="17.05" thickBot="1">
      <c r="A428" s="65"/>
      <c r="B428" s="55"/>
      <c r="C428" s="44"/>
      <c r="D428" s="44"/>
      <c r="E428" s="55"/>
      <c r="F428" s="55"/>
      <c r="G428" s="350"/>
      <c r="H428" s="350"/>
      <c r="I428" s="350"/>
      <c r="J428" s="44"/>
      <c r="K428" s="44"/>
      <c r="L428" s="44"/>
      <c r="M428" s="55"/>
      <c r="N428" s="55"/>
      <c r="O428" s="44"/>
      <c r="P428" s="44"/>
      <c r="Q428" s="44"/>
      <c r="R428" s="55"/>
      <c r="S428" s="343"/>
      <c r="T428" s="343"/>
      <c r="U428" s="343"/>
    </row>
    <row r="429" spans="1:21">
      <c r="A429" s="260">
        <f>A401+1</f>
        <v>43906</v>
      </c>
      <c r="B429" s="270" t="s">
        <v>24</v>
      </c>
      <c r="C429" s="17" t="s">
        <v>115</v>
      </c>
      <c r="D429" s="139" t="s">
        <v>801</v>
      </c>
      <c r="E429" s="147">
        <v>70</v>
      </c>
      <c r="F429" s="148" t="s">
        <v>11</v>
      </c>
      <c r="G429" s="341">
        <v>3.5</v>
      </c>
      <c r="H429" s="341" t="s">
        <v>294</v>
      </c>
      <c r="I429" s="341"/>
      <c r="K429" s="19" t="s">
        <v>115</v>
      </c>
      <c r="L429" s="20" t="s">
        <v>119</v>
      </c>
      <c r="M429" s="21">
        <v>70</v>
      </c>
      <c r="N429" s="22" t="s">
        <v>11</v>
      </c>
      <c r="S429" s="342">
        <v>3.5</v>
      </c>
    </row>
    <row r="430" spans="1:21">
      <c r="A430" s="261"/>
      <c r="B430" s="37"/>
      <c r="C430" s="32" t="s">
        <v>196</v>
      </c>
      <c r="D430" s="154" t="s">
        <v>802</v>
      </c>
      <c r="E430" s="74">
        <v>120</v>
      </c>
      <c r="F430" s="75" t="s">
        <v>803</v>
      </c>
      <c r="G430" s="341" t="s">
        <v>294</v>
      </c>
      <c r="H430" s="341">
        <v>2.4</v>
      </c>
      <c r="I430" s="341"/>
      <c r="K430" s="33" t="s">
        <v>415</v>
      </c>
      <c r="L430" s="29" t="s">
        <v>522</v>
      </c>
      <c r="M430" s="30">
        <v>40</v>
      </c>
      <c r="N430" s="31" t="s">
        <v>11</v>
      </c>
      <c r="U430" s="342">
        <v>0.4</v>
      </c>
    </row>
    <row r="431" spans="1:21">
      <c r="A431" s="261"/>
      <c r="B431" s="37"/>
      <c r="C431" s="27"/>
      <c r="D431" s="154"/>
      <c r="E431" s="74"/>
      <c r="F431" s="75"/>
      <c r="G431" s="341"/>
      <c r="H431" s="341"/>
      <c r="I431" s="341"/>
      <c r="K431" s="28"/>
      <c r="L431" s="29" t="s">
        <v>519</v>
      </c>
      <c r="M431" s="30">
        <v>10</v>
      </c>
      <c r="N431" s="31" t="s">
        <v>11</v>
      </c>
      <c r="U431" s="342">
        <v>0.1</v>
      </c>
    </row>
    <row r="432" spans="1:21">
      <c r="A432" s="261"/>
      <c r="B432" s="37"/>
      <c r="C432" s="27"/>
      <c r="D432" s="154"/>
      <c r="E432" s="74"/>
      <c r="F432" s="75"/>
      <c r="G432" s="341"/>
      <c r="H432" s="341"/>
      <c r="I432" s="341"/>
      <c r="K432" s="28"/>
      <c r="L432" s="29" t="s">
        <v>539</v>
      </c>
      <c r="M432" s="30">
        <v>10</v>
      </c>
      <c r="N432" s="31" t="s">
        <v>11</v>
      </c>
      <c r="U432" s="342">
        <v>0.1</v>
      </c>
    </row>
    <row r="433" spans="1:21" s="101" customFormat="1">
      <c r="A433" s="261"/>
      <c r="B433" s="37"/>
      <c r="C433" s="27"/>
      <c r="D433" s="154"/>
      <c r="E433" s="74"/>
      <c r="F433" s="75"/>
      <c r="G433" s="341"/>
      <c r="H433" s="341"/>
      <c r="I433" s="341"/>
      <c r="J433" s="102"/>
      <c r="K433" s="28"/>
      <c r="L433" s="29" t="s">
        <v>478</v>
      </c>
      <c r="M433" s="30">
        <v>10</v>
      </c>
      <c r="N433" s="31" t="s">
        <v>11</v>
      </c>
      <c r="S433" s="342"/>
      <c r="T433" s="342"/>
      <c r="U433" s="342">
        <v>0.1</v>
      </c>
    </row>
    <row r="434" spans="1:21" s="101" customFormat="1">
      <c r="A434" s="261"/>
      <c r="B434" s="37"/>
      <c r="C434" s="27"/>
      <c r="D434" s="154"/>
      <c r="E434" s="74"/>
      <c r="F434" s="75"/>
      <c r="G434" s="341"/>
      <c r="H434" s="341"/>
      <c r="I434" s="341"/>
      <c r="J434" s="102"/>
      <c r="K434" s="28"/>
      <c r="L434" s="29" t="s">
        <v>416</v>
      </c>
      <c r="M434" s="30">
        <v>10</v>
      </c>
      <c r="N434" s="31" t="s">
        <v>11</v>
      </c>
      <c r="S434" s="342"/>
      <c r="T434" s="342">
        <f>10/35</f>
        <v>0.2857142857142857</v>
      </c>
      <c r="U434" s="342"/>
    </row>
    <row r="435" spans="1:21" s="152" customFormat="1">
      <c r="A435" s="261"/>
      <c r="B435" s="37"/>
      <c r="C435" s="27"/>
      <c r="D435" s="154"/>
      <c r="E435" s="74"/>
      <c r="F435" s="75"/>
      <c r="G435" s="341"/>
      <c r="H435" s="341"/>
      <c r="I435" s="341"/>
      <c r="J435" s="153"/>
      <c r="K435" s="28"/>
      <c r="L435" s="29" t="s">
        <v>417</v>
      </c>
      <c r="M435" s="30">
        <v>10</v>
      </c>
      <c r="N435" s="31"/>
      <c r="S435" s="342"/>
      <c r="T435" s="342">
        <f>10/30</f>
        <v>0.33333333333333331</v>
      </c>
      <c r="U435" s="342"/>
    </row>
    <row r="436" spans="1:21" s="152" customFormat="1" ht="17.05" thickBot="1">
      <c r="A436" s="261"/>
      <c r="B436" s="37"/>
      <c r="C436" s="27"/>
      <c r="D436" s="154"/>
      <c r="E436" s="74"/>
      <c r="F436" s="75"/>
      <c r="G436" s="341"/>
      <c r="H436" s="341"/>
      <c r="I436" s="341"/>
      <c r="J436" s="153"/>
      <c r="K436" s="28"/>
      <c r="L436" s="29"/>
      <c r="M436" s="30"/>
      <c r="N436" s="31"/>
      <c r="S436" s="342"/>
      <c r="T436" s="342"/>
      <c r="U436" s="342"/>
    </row>
    <row r="437" spans="1:21" ht="32.75">
      <c r="A437" s="261"/>
      <c r="B437" s="37"/>
      <c r="C437" s="32" t="s">
        <v>199</v>
      </c>
      <c r="D437" s="154" t="s">
        <v>804</v>
      </c>
      <c r="E437" s="74">
        <v>40</v>
      </c>
      <c r="F437" s="75" t="s">
        <v>11</v>
      </c>
      <c r="G437" s="341" t="s">
        <v>294</v>
      </c>
      <c r="H437" s="341">
        <v>0.72727272727272729</v>
      </c>
      <c r="I437" s="341" t="s">
        <v>294</v>
      </c>
      <c r="K437" s="33" t="s">
        <v>199</v>
      </c>
      <c r="L437" s="29" t="s">
        <v>503</v>
      </c>
      <c r="M437" s="30">
        <v>40</v>
      </c>
      <c r="N437" s="31" t="s">
        <v>11</v>
      </c>
      <c r="O437" s="19" t="s">
        <v>231</v>
      </c>
      <c r="P437" s="20" t="s">
        <v>144</v>
      </c>
      <c r="Q437" s="20">
        <v>50</v>
      </c>
      <c r="R437" s="22" t="s">
        <v>11</v>
      </c>
      <c r="T437" s="342">
        <f>40/55+50/70</f>
        <v>1.4415584415584415</v>
      </c>
    </row>
    <row r="438" spans="1:21" ht="32.75">
      <c r="A438" s="261"/>
      <c r="B438" s="37"/>
      <c r="C438" s="27"/>
      <c r="D438" s="154" t="s">
        <v>805</v>
      </c>
      <c r="E438" s="74">
        <v>20</v>
      </c>
      <c r="F438" s="75" t="s">
        <v>11</v>
      </c>
      <c r="G438" s="341">
        <v>0.22222222222222221</v>
      </c>
      <c r="H438" s="341" t="s">
        <v>294</v>
      </c>
      <c r="I438" s="341" t="s">
        <v>294</v>
      </c>
      <c r="K438" s="28"/>
      <c r="L438" s="29" t="s">
        <v>504</v>
      </c>
      <c r="M438" s="30">
        <v>20</v>
      </c>
      <c r="N438" s="31" t="s">
        <v>11</v>
      </c>
      <c r="O438" s="28"/>
      <c r="P438" s="29" t="s">
        <v>489</v>
      </c>
      <c r="Q438" s="29">
        <v>15</v>
      </c>
      <c r="R438" s="31" t="s">
        <v>11</v>
      </c>
      <c r="S438" s="342">
        <f>35/90</f>
        <v>0.3888888888888889</v>
      </c>
    </row>
    <row r="439" spans="1:21" ht="32.75">
      <c r="A439" s="261"/>
      <c r="B439" s="37"/>
      <c r="C439" s="27"/>
      <c r="D439" s="154" t="s">
        <v>806</v>
      </c>
      <c r="E439" s="74">
        <v>15</v>
      </c>
      <c r="F439" s="75" t="s">
        <v>11</v>
      </c>
      <c r="G439" s="341">
        <v>0.17647058823529413</v>
      </c>
      <c r="H439" s="341" t="s">
        <v>294</v>
      </c>
      <c r="I439" s="341" t="s">
        <v>294</v>
      </c>
      <c r="K439" s="28"/>
      <c r="L439" s="29" t="s">
        <v>587</v>
      </c>
      <c r="M439" s="30">
        <v>15</v>
      </c>
      <c r="N439" s="31" t="s">
        <v>11</v>
      </c>
      <c r="O439" s="28"/>
      <c r="P439" s="29" t="s">
        <v>572</v>
      </c>
      <c r="Q439" s="29">
        <v>10</v>
      </c>
      <c r="R439" s="31" t="s">
        <v>11</v>
      </c>
      <c r="S439" s="342">
        <f>15/85+10/55</f>
        <v>0.35828877005347592</v>
      </c>
    </row>
    <row r="440" spans="1:21" s="101" customFormat="1">
      <c r="A440" s="261"/>
      <c r="B440" s="37"/>
      <c r="C440" s="27"/>
      <c r="D440" s="154" t="s">
        <v>807</v>
      </c>
      <c r="E440" s="74">
        <v>5</v>
      </c>
      <c r="F440" s="75" t="s">
        <v>11</v>
      </c>
      <c r="G440" s="341" t="s">
        <v>294</v>
      </c>
      <c r="H440" s="341" t="s">
        <v>294</v>
      </c>
      <c r="I440" s="341">
        <v>0.05</v>
      </c>
      <c r="J440" s="102"/>
      <c r="K440" s="28"/>
      <c r="L440" s="29" t="s">
        <v>479</v>
      </c>
      <c r="M440" s="30">
        <v>5</v>
      </c>
      <c r="N440" s="31" t="s">
        <v>11</v>
      </c>
      <c r="O440" s="28"/>
      <c r="P440" s="29" t="s">
        <v>575</v>
      </c>
      <c r="Q440" s="29">
        <v>2</v>
      </c>
      <c r="R440" s="31" t="s">
        <v>11</v>
      </c>
      <c r="S440" s="342"/>
      <c r="T440" s="342">
        <f>2/50</f>
        <v>0.04</v>
      </c>
      <c r="U440" s="342">
        <v>0.05</v>
      </c>
    </row>
    <row r="441" spans="1:21" ht="17.05" thickBot="1">
      <c r="A441" s="261"/>
      <c r="B441" s="37"/>
      <c r="C441" s="32" t="s">
        <v>12</v>
      </c>
      <c r="D441" s="154" t="s">
        <v>12</v>
      </c>
      <c r="E441" s="74">
        <v>70</v>
      </c>
      <c r="F441" s="75" t="s">
        <v>11</v>
      </c>
      <c r="G441" s="341" t="s">
        <v>294</v>
      </c>
      <c r="H441" s="341" t="s">
        <v>294</v>
      </c>
      <c r="I441" s="341">
        <v>0.7</v>
      </c>
      <c r="K441" s="33" t="s">
        <v>12</v>
      </c>
      <c r="L441" s="29" t="s">
        <v>12</v>
      </c>
      <c r="M441" s="30">
        <v>70</v>
      </c>
      <c r="N441" s="31" t="s">
        <v>11</v>
      </c>
      <c r="O441" s="34"/>
      <c r="P441" s="35" t="s">
        <v>254</v>
      </c>
      <c r="Q441" s="35"/>
      <c r="R441" s="36"/>
      <c r="U441" s="342">
        <v>0.7</v>
      </c>
    </row>
    <row r="442" spans="1:21">
      <c r="A442" s="261"/>
      <c r="B442" s="37"/>
      <c r="C442" s="27"/>
      <c r="D442" s="154" t="s">
        <v>696</v>
      </c>
      <c r="E442" s="74">
        <v>1</v>
      </c>
      <c r="F442" s="75" t="s">
        <v>11</v>
      </c>
      <c r="G442" s="341" t="s">
        <v>294</v>
      </c>
      <c r="H442" s="341" t="s">
        <v>294</v>
      </c>
      <c r="I442" s="341"/>
      <c r="K442" s="28"/>
      <c r="L442" s="29" t="s">
        <v>137</v>
      </c>
      <c r="M442" s="30">
        <v>1</v>
      </c>
      <c r="N442" s="31" t="s">
        <v>616</v>
      </c>
      <c r="U442" s="342">
        <v>0.01</v>
      </c>
    </row>
    <row r="443" spans="1:21">
      <c r="A443" s="261"/>
      <c r="B443" s="37"/>
      <c r="C443" s="32" t="s">
        <v>448</v>
      </c>
      <c r="D443" s="154" t="s">
        <v>808</v>
      </c>
      <c r="E443" s="74">
        <v>15</v>
      </c>
      <c r="F443" s="75" t="s">
        <v>11</v>
      </c>
      <c r="G443" s="341" t="s">
        <v>294</v>
      </c>
      <c r="H443" s="341" t="s">
        <v>294</v>
      </c>
      <c r="I443" s="341">
        <v>0.15</v>
      </c>
      <c r="K443" s="33" t="s">
        <v>448</v>
      </c>
      <c r="L443" s="29" t="s">
        <v>588</v>
      </c>
      <c r="M443" s="30">
        <v>15</v>
      </c>
      <c r="N443" s="31" t="s">
        <v>11</v>
      </c>
      <c r="T443" s="342" t="s">
        <v>294</v>
      </c>
      <c r="U443" s="342">
        <v>0.15</v>
      </c>
    </row>
    <row r="444" spans="1:21">
      <c r="A444" s="261"/>
      <c r="B444" s="37"/>
      <c r="C444" s="27"/>
      <c r="D444" s="154" t="s">
        <v>257</v>
      </c>
      <c r="E444" s="74">
        <v>15</v>
      </c>
      <c r="F444" s="75" t="s">
        <v>11</v>
      </c>
      <c r="G444" s="341" t="s">
        <v>294</v>
      </c>
      <c r="H444" s="341">
        <v>0.1875</v>
      </c>
      <c r="I444" s="341" t="s">
        <v>294</v>
      </c>
      <c r="K444" s="28"/>
      <c r="L444" s="29" t="s">
        <v>257</v>
      </c>
      <c r="M444" s="30">
        <v>15</v>
      </c>
      <c r="N444" s="31" t="s">
        <v>11</v>
      </c>
      <c r="O444" s="153"/>
      <c r="P444" s="153"/>
      <c r="Q444" s="153"/>
      <c r="T444" s="342">
        <v>0.1875</v>
      </c>
      <c r="U444" s="342" t="s">
        <v>294</v>
      </c>
    </row>
    <row r="445" spans="1:21" s="152" customFormat="1">
      <c r="A445" s="261"/>
      <c r="B445" s="37"/>
      <c r="C445" s="92"/>
      <c r="D445" s="100"/>
      <c r="E445" s="128"/>
      <c r="F445" s="75"/>
      <c r="G445" s="341"/>
      <c r="H445" s="341"/>
      <c r="I445" s="341"/>
      <c r="J445" s="153"/>
      <c r="K445" s="90"/>
      <c r="L445" s="82"/>
      <c r="M445" s="86"/>
      <c r="N445" s="91"/>
      <c r="O445" s="14"/>
      <c r="P445" s="14"/>
      <c r="Q445" s="14"/>
      <c r="R445" s="45"/>
      <c r="S445" s="342"/>
      <c r="T445" s="342"/>
      <c r="U445" s="342"/>
    </row>
    <row r="446" spans="1:21" ht="17.05" thickBot="1">
      <c r="A446" s="262"/>
      <c r="B446" s="259"/>
      <c r="C446" s="40" t="s">
        <v>80</v>
      </c>
      <c r="D446" s="56" t="s">
        <v>14</v>
      </c>
      <c r="E446" s="141">
        <v>1</v>
      </c>
      <c r="F446" s="140" t="s">
        <v>18</v>
      </c>
      <c r="G446" s="341"/>
      <c r="H446" s="341"/>
      <c r="I446" s="341"/>
      <c r="K446" s="41" t="s">
        <v>14</v>
      </c>
      <c r="L446" s="35" t="s">
        <v>14</v>
      </c>
      <c r="M446" s="42">
        <v>1</v>
      </c>
      <c r="N446" s="36" t="s">
        <v>18</v>
      </c>
      <c r="O446" s="44"/>
      <c r="P446" s="44"/>
      <c r="Q446" s="44"/>
      <c r="R446" s="55"/>
      <c r="S446" s="345">
        <f>SUM(S429:S445)</f>
        <v>4.2471776589423644</v>
      </c>
      <c r="T446" s="345">
        <f t="shared" ref="T446:U446" si="15">SUM(T429:T445)</f>
        <v>2.2881060606060606</v>
      </c>
      <c r="U446" s="345">
        <f t="shared" si="15"/>
        <v>1.6099999999999999</v>
      </c>
    </row>
    <row r="447" spans="1:21" s="155" customFormat="1" ht="17.05" thickBot="1">
      <c r="A447" s="65"/>
      <c r="B447" s="55"/>
      <c r="C447" s="44"/>
      <c r="D447" s="44"/>
      <c r="E447" s="55"/>
      <c r="F447" s="55"/>
      <c r="G447" s="350"/>
      <c r="H447" s="350"/>
      <c r="I447" s="350"/>
      <c r="J447" s="44"/>
      <c r="K447" s="44"/>
      <c r="L447" s="44"/>
      <c r="M447" s="55"/>
      <c r="N447" s="55"/>
      <c r="O447" s="14"/>
      <c r="P447" s="14"/>
      <c r="Q447" s="14"/>
      <c r="R447" s="45"/>
      <c r="S447" s="343"/>
      <c r="T447" s="343"/>
      <c r="U447" s="343"/>
    </row>
    <row r="448" spans="1:21">
      <c r="A448" s="15">
        <f>A429+1</f>
        <v>43907</v>
      </c>
      <c r="B448" s="66" t="s">
        <v>26</v>
      </c>
      <c r="C448" s="47" t="s">
        <v>197</v>
      </c>
      <c r="D448" s="139" t="s">
        <v>10</v>
      </c>
      <c r="E448" s="147">
        <v>65</v>
      </c>
      <c r="F448" s="148" t="s">
        <v>803</v>
      </c>
      <c r="G448" s="341">
        <v>3.25</v>
      </c>
      <c r="H448" s="341" t="s">
        <v>294</v>
      </c>
      <c r="I448" s="341" t="s">
        <v>294</v>
      </c>
      <c r="K448" s="19"/>
      <c r="L448" s="20"/>
      <c r="M448" s="21"/>
      <c r="N448" s="22"/>
    </row>
    <row r="449" spans="1:21">
      <c r="A449" s="25"/>
      <c r="B449" s="48"/>
      <c r="C449" s="49"/>
      <c r="D449" s="154" t="s">
        <v>258</v>
      </c>
      <c r="E449" s="74">
        <v>15</v>
      </c>
      <c r="F449" s="75" t="s">
        <v>803</v>
      </c>
      <c r="G449" s="341">
        <v>0.75</v>
      </c>
      <c r="H449" s="341" t="s">
        <v>294</v>
      </c>
      <c r="I449" s="341" t="s">
        <v>294</v>
      </c>
      <c r="K449" s="28"/>
      <c r="L449" s="29"/>
      <c r="M449" s="30"/>
      <c r="N449" s="31"/>
    </row>
    <row r="450" spans="1:21">
      <c r="A450" s="25"/>
      <c r="B450" s="48"/>
      <c r="C450" s="50" t="s">
        <v>198</v>
      </c>
      <c r="D450" s="154" t="s">
        <v>809</v>
      </c>
      <c r="E450" s="74">
        <v>70</v>
      </c>
      <c r="F450" s="75" t="s">
        <v>803</v>
      </c>
      <c r="G450" s="341" t="s">
        <v>294</v>
      </c>
      <c r="H450" s="341">
        <v>2</v>
      </c>
      <c r="I450" s="341" t="s">
        <v>294</v>
      </c>
      <c r="K450" s="33"/>
      <c r="L450" s="29"/>
      <c r="M450" s="30"/>
      <c r="N450" s="31"/>
    </row>
    <row r="451" spans="1:21">
      <c r="A451" s="25"/>
      <c r="B451" s="48"/>
      <c r="C451" s="49"/>
      <c r="D451" s="154" t="s">
        <v>810</v>
      </c>
      <c r="E451" s="74">
        <v>20</v>
      </c>
      <c r="F451" s="75" t="s">
        <v>803</v>
      </c>
      <c r="G451" s="341" t="s">
        <v>294</v>
      </c>
      <c r="H451" s="341">
        <v>0.2857142857142857</v>
      </c>
      <c r="I451" s="341" t="s">
        <v>294</v>
      </c>
      <c r="K451" s="28"/>
      <c r="L451" s="29"/>
      <c r="M451" s="30"/>
      <c r="N451" s="31"/>
    </row>
    <row r="452" spans="1:21">
      <c r="A452" s="25"/>
      <c r="B452" s="48"/>
      <c r="C452" s="49"/>
      <c r="D452" s="154" t="s">
        <v>811</v>
      </c>
      <c r="E452" s="74">
        <v>10</v>
      </c>
      <c r="F452" s="75" t="s">
        <v>803</v>
      </c>
      <c r="G452" s="341" t="s">
        <v>294</v>
      </c>
      <c r="H452" s="341" t="s">
        <v>294</v>
      </c>
      <c r="I452" s="341">
        <v>0.1</v>
      </c>
      <c r="K452" s="28"/>
      <c r="L452" s="29"/>
      <c r="M452" s="30"/>
      <c r="N452" s="31"/>
    </row>
    <row r="453" spans="1:21">
      <c r="A453" s="25"/>
      <c r="B453" s="48"/>
      <c r="C453" s="49"/>
      <c r="D453" s="154" t="s">
        <v>812</v>
      </c>
      <c r="E453" s="74">
        <v>5</v>
      </c>
      <c r="F453" s="75" t="s">
        <v>803</v>
      </c>
      <c r="G453" s="341" t="s">
        <v>294</v>
      </c>
      <c r="H453" s="341" t="s">
        <v>294</v>
      </c>
      <c r="I453" s="341">
        <v>0.05</v>
      </c>
      <c r="K453" s="28"/>
      <c r="L453" s="29"/>
      <c r="M453" s="30"/>
      <c r="N453" s="31"/>
    </row>
    <row r="454" spans="1:21">
      <c r="A454" s="25"/>
      <c r="B454" s="48"/>
      <c r="C454" s="49"/>
      <c r="D454" s="154" t="s">
        <v>17</v>
      </c>
      <c r="E454" s="74"/>
      <c r="F454" s="75" t="s">
        <v>803</v>
      </c>
      <c r="G454" s="341" t="s">
        <v>294</v>
      </c>
      <c r="H454" s="341" t="s">
        <v>294</v>
      </c>
      <c r="I454" s="341"/>
      <c r="K454" s="28"/>
      <c r="L454" s="29"/>
      <c r="M454" s="30"/>
      <c r="N454" s="31"/>
    </row>
    <row r="455" spans="1:21">
      <c r="A455" s="25"/>
      <c r="B455" s="48"/>
      <c r="C455" s="50" t="s">
        <v>253</v>
      </c>
      <c r="D455" s="154" t="s">
        <v>813</v>
      </c>
      <c r="E455" s="74">
        <v>60</v>
      </c>
      <c r="F455" s="75" t="s">
        <v>11</v>
      </c>
      <c r="G455" s="341" t="s">
        <v>294</v>
      </c>
      <c r="H455" s="341" t="s">
        <v>294</v>
      </c>
      <c r="I455" s="341">
        <v>0.6</v>
      </c>
      <c r="K455" s="33"/>
      <c r="L455" s="29"/>
      <c r="M455" s="30"/>
      <c r="N455" s="31"/>
    </row>
    <row r="456" spans="1:21">
      <c r="A456" s="25"/>
      <c r="B456" s="48"/>
      <c r="C456" s="49"/>
      <c r="D456" s="154" t="s">
        <v>814</v>
      </c>
      <c r="E456" s="74">
        <v>5</v>
      </c>
      <c r="F456" s="75" t="s">
        <v>11</v>
      </c>
      <c r="G456" s="341" t="s">
        <v>294</v>
      </c>
      <c r="H456" s="341" t="s">
        <v>294</v>
      </c>
      <c r="I456" s="341">
        <v>0.05</v>
      </c>
      <c r="K456" s="28"/>
      <c r="L456" s="29"/>
      <c r="M456" s="30"/>
      <c r="N456" s="31"/>
    </row>
    <row r="457" spans="1:21">
      <c r="A457" s="25"/>
      <c r="B457" s="48"/>
      <c r="C457" s="49"/>
      <c r="D457" s="154" t="s">
        <v>815</v>
      </c>
      <c r="E457" s="74">
        <v>5</v>
      </c>
      <c r="F457" s="75" t="s">
        <v>11</v>
      </c>
      <c r="G457" s="341" t="s">
        <v>294</v>
      </c>
      <c r="H457" s="341" t="s">
        <v>294</v>
      </c>
      <c r="I457" s="341">
        <v>0.05</v>
      </c>
      <c r="K457" s="28"/>
      <c r="L457" s="29"/>
      <c r="M457" s="30"/>
      <c r="N457" s="31"/>
    </row>
    <row r="458" spans="1:21">
      <c r="A458" s="25"/>
      <c r="B458" s="48"/>
      <c r="C458" s="49"/>
      <c r="D458" s="154" t="s">
        <v>698</v>
      </c>
      <c r="E458" s="74">
        <v>5</v>
      </c>
      <c r="F458" s="75" t="s">
        <v>11</v>
      </c>
      <c r="G458" s="341" t="s">
        <v>294</v>
      </c>
      <c r="H458" s="341" t="s">
        <v>294</v>
      </c>
      <c r="I458" s="341">
        <v>0.05</v>
      </c>
      <c r="K458" s="28"/>
      <c r="L458" s="29"/>
      <c r="M458" s="30"/>
      <c r="N458" s="31"/>
    </row>
    <row r="459" spans="1:21" s="152" customFormat="1">
      <c r="A459" s="25"/>
      <c r="B459" s="48"/>
      <c r="C459" s="154"/>
      <c r="D459" s="154" t="s">
        <v>265</v>
      </c>
      <c r="E459" s="74">
        <v>3</v>
      </c>
      <c r="F459" s="75" t="s">
        <v>11</v>
      </c>
      <c r="G459" s="341" t="s">
        <v>294</v>
      </c>
      <c r="H459" s="341">
        <v>0.1</v>
      </c>
      <c r="I459" s="341" t="s">
        <v>294</v>
      </c>
      <c r="J459" s="153"/>
      <c r="K459" s="28"/>
      <c r="L459" s="29"/>
      <c r="M459" s="30"/>
      <c r="N459" s="31"/>
      <c r="O459" s="153"/>
      <c r="P459" s="153"/>
      <c r="Q459" s="153"/>
      <c r="R459" s="45"/>
      <c r="S459" s="342"/>
      <c r="T459" s="342"/>
      <c r="U459" s="342"/>
    </row>
    <row r="460" spans="1:21">
      <c r="A460" s="25"/>
      <c r="B460" s="48"/>
      <c r="C460" s="50" t="s">
        <v>12</v>
      </c>
      <c r="D460" s="154" t="s">
        <v>12</v>
      </c>
      <c r="E460" s="74">
        <v>70</v>
      </c>
      <c r="F460" s="75" t="s">
        <v>11</v>
      </c>
      <c r="G460" s="341" t="s">
        <v>294</v>
      </c>
      <c r="H460" s="341" t="s">
        <v>294</v>
      </c>
      <c r="I460" s="341">
        <v>0.7</v>
      </c>
      <c r="K460" s="33"/>
      <c r="L460" s="29"/>
      <c r="M460" s="30"/>
      <c r="N460" s="31"/>
    </row>
    <row r="461" spans="1:21">
      <c r="A461" s="25"/>
      <c r="B461" s="48"/>
      <c r="C461" s="49"/>
      <c r="D461" s="154" t="s">
        <v>13</v>
      </c>
      <c r="E461" s="74"/>
      <c r="F461" s="75" t="s">
        <v>11</v>
      </c>
      <c r="G461" s="341" t="s">
        <v>294</v>
      </c>
      <c r="H461" s="341" t="s">
        <v>294</v>
      </c>
      <c r="I461" s="341"/>
      <c r="K461" s="28"/>
      <c r="L461" s="29"/>
      <c r="M461" s="30"/>
      <c r="N461" s="31"/>
    </row>
    <row r="462" spans="1:21">
      <c r="A462" s="25"/>
      <c r="B462" s="48"/>
      <c r="C462" s="50" t="s">
        <v>275</v>
      </c>
      <c r="D462" s="154" t="s">
        <v>816</v>
      </c>
      <c r="E462" s="74">
        <v>25</v>
      </c>
      <c r="F462" s="75" t="s">
        <v>803</v>
      </c>
      <c r="G462" s="341" t="s">
        <v>294</v>
      </c>
      <c r="H462" s="341" t="s">
        <v>294</v>
      </c>
      <c r="I462" s="341">
        <v>0.25</v>
      </c>
      <c r="K462" s="33"/>
      <c r="L462" s="29"/>
      <c r="M462" s="30"/>
      <c r="N462" s="31"/>
    </row>
    <row r="463" spans="1:21">
      <c r="A463" s="25"/>
      <c r="B463" s="48"/>
      <c r="C463" s="49"/>
      <c r="D463" s="154" t="s">
        <v>817</v>
      </c>
      <c r="E463" s="74">
        <v>5</v>
      </c>
      <c r="F463" s="75" t="s">
        <v>803</v>
      </c>
      <c r="G463" s="341" t="s">
        <v>294</v>
      </c>
      <c r="H463" s="341" t="s">
        <v>294</v>
      </c>
      <c r="I463" s="341">
        <v>0.05</v>
      </c>
      <c r="K463" s="28"/>
      <c r="L463" s="29"/>
      <c r="M463" s="30"/>
      <c r="N463" s="31"/>
    </row>
    <row r="464" spans="1:21">
      <c r="A464" s="25"/>
      <c r="B464" s="48"/>
      <c r="C464" s="49"/>
      <c r="D464" s="154" t="s">
        <v>818</v>
      </c>
      <c r="E464" s="74"/>
      <c r="F464" s="75" t="s">
        <v>803</v>
      </c>
      <c r="G464" s="341" t="s">
        <v>294</v>
      </c>
      <c r="H464" s="341"/>
      <c r="I464" s="341" t="s">
        <v>294</v>
      </c>
      <c r="K464" s="28"/>
      <c r="L464" s="29"/>
      <c r="M464" s="30"/>
      <c r="N464" s="31"/>
    </row>
    <row r="465" spans="1:21" s="155" customFormat="1" ht="17.05" thickBot="1">
      <c r="A465" s="65"/>
      <c r="B465" s="55"/>
      <c r="C465" s="44"/>
      <c r="D465" s="44"/>
      <c r="E465" s="55"/>
      <c r="F465" s="55"/>
      <c r="G465" s="350"/>
      <c r="H465" s="350"/>
      <c r="I465" s="350"/>
      <c r="J465" s="44"/>
      <c r="K465" s="44"/>
      <c r="L465" s="44"/>
      <c r="M465" s="55"/>
      <c r="N465" s="55"/>
      <c r="O465" s="14"/>
      <c r="P465" s="14"/>
      <c r="Q465" s="14"/>
      <c r="R465" s="45"/>
      <c r="S465" s="343"/>
      <c r="T465" s="343"/>
      <c r="U465" s="343"/>
    </row>
    <row r="466" spans="1:21">
      <c r="A466" s="15">
        <f>A448+1</f>
        <v>43908</v>
      </c>
      <c r="B466" s="66" t="s">
        <v>27</v>
      </c>
      <c r="C466" s="47" t="s">
        <v>149</v>
      </c>
      <c r="D466" s="139" t="s">
        <v>10</v>
      </c>
      <c r="E466" s="147">
        <v>65</v>
      </c>
      <c r="F466" s="148" t="s">
        <v>11</v>
      </c>
      <c r="G466" s="341">
        <v>3.25</v>
      </c>
      <c r="H466" s="341" t="s">
        <v>294</v>
      </c>
      <c r="I466" s="341" t="s">
        <v>294</v>
      </c>
      <c r="K466" s="19" t="s">
        <v>149</v>
      </c>
      <c r="L466" s="20" t="s">
        <v>10</v>
      </c>
      <c r="M466" s="21">
        <v>65</v>
      </c>
      <c r="N466" s="22" t="s">
        <v>11</v>
      </c>
      <c r="S466" s="342">
        <v>3.25</v>
      </c>
    </row>
    <row r="467" spans="1:21">
      <c r="A467" s="25"/>
      <c r="B467" s="48"/>
      <c r="C467" s="49"/>
      <c r="D467" s="154" t="s">
        <v>135</v>
      </c>
      <c r="E467" s="74">
        <v>5</v>
      </c>
      <c r="F467" s="75" t="s">
        <v>11</v>
      </c>
      <c r="G467" s="341">
        <v>0.25</v>
      </c>
      <c r="H467" s="341" t="s">
        <v>294</v>
      </c>
      <c r="I467" s="341" t="s">
        <v>294</v>
      </c>
      <c r="K467" s="28"/>
      <c r="L467" s="29" t="s">
        <v>135</v>
      </c>
      <c r="M467" s="30">
        <v>5</v>
      </c>
      <c r="N467" s="31" t="s">
        <v>11</v>
      </c>
      <c r="O467" s="144"/>
      <c r="P467" s="144"/>
      <c r="Q467" s="144"/>
      <c r="S467" s="342">
        <v>0.25</v>
      </c>
    </row>
    <row r="468" spans="1:21" s="152" customFormat="1">
      <c r="A468" s="25"/>
      <c r="B468" s="48"/>
      <c r="C468" s="154"/>
      <c r="D468" s="154" t="s">
        <v>279</v>
      </c>
      <c r="E468" s="74">
        <v>5</v>
      </c>
      <c r="F468" s="75" t="s">
        <v>11</v>
      </c>
      <c r="G468" s="341">
        <v>0.25</v>
      </c>
      <c r="H468" s="341" t="s">
        <v>294</v>
      </c>
      <c r="I468" s="341" t="s">
        <v>294</v>
      </c>
      <c r="J468" s="153"/>
      <c r="K468" s="28"/>
      <c r="L468" s="29" t="s">
        <v>279</v>
      </c>
      <c r="M468" s="30">
        <v>5</v>
      </c>
      <c r="N468" s="31" t="s">
        <v>11</v>
      </c>
      <c r="O468" s="153"/>
      <c r="P468" s="153"/>
      <c r="Q468" s="153"/>
      <c r="R468" s="45"/>
      <c r="S468" s="342">
        <v>0.25</v>
      </c>
      <c r="T468" s="342"/>
      <c r="U468" s="342"/>
    </row>
    <row r="469" spans="1:21" s="143" customFormat="1">
      <c r="A469" s="25"/>
      <c r="B469" s="48"/>
      <c r="C469" s="146"/>
      <c r="D469" s="154" t="s">
        <v>258</v>
      </c>
      <c r="E469" s="74">
        <v>3</v>
      </c>
      <c r="F469" s="75" t="s">
        <v>11</v>
      </c>
      <c r="G469" s="341">
        <v>0.15</v>
      </c>
      <c r="H469" s="341" t="s">
        <v>294</v>
      </c>
      <c r="I469" s="341" t="s">
        <v>294</v>
      </c>
      <c r="J469" s="144"/>
      <c r="K469" s="28"/>
      <c r="L469" s="29" t="s">
        <v>258</v>
      </c>
      <c r="M469" s="30">
        <v>3</v>
      </c>
      <c r="N469" s="31" t="s">
        <v>11</v>
      </c>
      <c r="O469" s="144"/>
      <c r="P469" s="144"/>
      <c r="Q469" s="144"/>
      <c r="R469" s="45"/>
      <c r="S469" s="342">
        <v>0.15</v>
      </c>
      <c r="T469" s="342"/>
      <c r="U469" s="342"/>
    </row>
    <row r="470" spans="1:21" s="143" customFormat="1" ht="17.05" thickBot="1">
      <c r="A470" s="25"/>
      <c r="B470" s="48"/>
      <c r="C470" s="146"/>
      <c r="D470" s="154" t="s">
        <v>280</v>
      </c>
      <c r="E470" s="74">
        <v>2</v>
      </c>
      <c r="F470" s="75" t="s">
        <v>11</v>
      </c>
      <c r="G470" s="341">
        <v>0.1</v>
      </c>
      <c r="H470" s="341" t="s">
        <v>294</v>
      </c>
      <c r="I470" s="341" t="s">
        <v>294</v>
      </c>
      <c r="J470" s="144"/>
      <c r="K470" s="28"/>
      <c r="L470" s="29" t="s">
        <v>280</v>
      </c>
      <c r="M470" s="30">
        <v>2</v>
      </c>
      <c r="N470" s="31" t="s">
        <v>11</v>
      </c>
      <c r="O470" s="144"/>
      <c r="P470" s="144"/>
      <c r="Q470" s="144"/>
      <c r="R470" s="45"/>
      <c r="S470" s="342">
        <v>0.1</v>
      </c>
      <c r="T470" s="342"/>
      <c r="U470" s="342"/>
    </row>
    <row r="471" spans="1:21" ht="32.75">
      <c r="A471" s="25"/>
      <c r="B471" s="48"/>
      <c r="C471" s="50" t="s">
        <v>203</v>
      </c>
      <c r="D471" s="154" t="s">
        <v>819</v>
      </c>
      <c r="E471" s="74">
        <v>50</v>
      </c>
      <c r="F471" s="75" t="s">
        <v>11</v>
      </c>
      <c r="G471" s="341" t="s">
        <v>294</v>
      </c>
      <c r="H471" s="341">
        <v>1.4285714285714286</v>
      </c>
      <c r="I471" s="341" t="s">
        <v>294</v>
      </c>
      <c r="K471" s="33" t="s">
        <v>281</v>
      </c>
      <c r="L471" s="29" t="s">
        <v>282</v>
      </c>
      <c r="M471" s="30">
        <v>40</v>
      </c>
      <c r="N471" s="31" t="s">
        <v>11</v>
      </c>
      <c r="O471" s="17" t="s">
        <v>283</v>
      </c>
      <c r="P471" s="20" t="s">
        <v>480</v>
      </c>
      <c r="Q471" s="20">
        <v>45</v>
      </c>
      <c r="R471" s="22" t="s">
        <v>11</v>
      </c>
      <c r="T471" s="342">
        <f>40/40+45/55</f>
        <v>1.8181818181818183</v>
      </c>
    </row>
    <row r="472" spans="1:21">
      <c r="A472" s="25"/>
      <c r="B472" s="48"/>
      <c r="C472" s="49"/>
      <c r="D472" s="154" t="s">
        <v>820</v>
      </c>
      <c r="E472" s="74">
        <v>30</v>
      </c>
      <c r="F472" s="75" t="s">
        <v>11</v>
      </c>
      <c r="G472" s="341" t="s">
        <v>294</v>
      </c>
      <c r="H472" s="341">
        <v>0.57692307692307687</v>
      </c>
      <c r="I472" s="341" t="s">
        <v>294</v>
      </c>
      <c r="K472" s="28"/>
      <c r="L472" s="29" t="s">
        <v>489</v>
      </c>
      <c r="M472" s="30">
        <v>10</v>
      </c>
      <c r="N472" s="31" t="s">
        <v>11</v>
      </c>
      <c r="O472" s="63"/>
      <c r="P472" s="29" t="s">
        <v>284</v>
      </c>
      <c r="Q472" s="29">
        <v>25</v>
      </c>
      <c r="R472" s="31" t="s">
        <v>11</v>
      </c>
      <c r="S472" s="342">
        <f>10/90+25/35</f>
        <v>0.82539682539682535</v>
      </c>
    </row>
    <row r="473" spans="1:21" ht="17.05" thickBot="1">
      <c r="A473" s="25"/>
      <c r="B473" s="48"/>
      <c r="C473" s="49"/>
      <c r="D473" s="154" t="s">
        <v>821</v>
      </c>
      <c r="E473" s="74">
        <v>10</v>
      </c>
      <c r="F473" s="75" t="s">
        <v>11</v>
      </c>
      <c r="G473" s="341">
        <v>0.1111111111111111</v>
      </c>
      <c r="H473" s="341" t="s">
        <v>294</v>
      </c>
      <c r="I473" s="341" t="s">
        <v>294</v>
      </c>
      <c r="K473" s="28"/>
      <c r="L473" s="29" t="s">
        <v>558</v>
      </c>
      <c r="M473" s="30">
        <v>3</v>
      </c>
      <c r="N473" s="31" t="s">
        <v>11</v>
      </c>
      <c r="O473" s="64"/>
      <c r="P473" s="35" t="s">
        <v>560</v>
      </c>
      <c r="Q473" s="35"/>
      <c r="R473" s="36"/>
      <c r="U473" s="342">
        <v>3</v>
      </c>
    </row>
    <row r="474" spans="1:21">
      <c r="A474" s="25"/>
      <c r="B474" s="48"/>
      <c r="C474" s="49"/>
      <c r="D474" s="154" t="s">
        <v>822</v>
      </c>
      <c r="E474" s="74">
        <v>10</v>
      </c>
      <c r="F474" s="75" t="s">
        <v>11</v>
      </c>
      <c r="G474" s="341" t="s">
        <v>294</v>
      </c>
      <c r="H474" s="341" t="s">
        <v>294</v>
      </c>
      <c r="I474" s="341">
        <v>0.1</v>
      </c>
      <c r="K474" s="28"/>
      <c r="L474" s="29" t="s">
        <v>559</v>
      </c>
      <c r="M474" s="30">
        <v>10</v>
      </c>
      <c r="N474" s="31" t="s">
        <v>11</v>
      </c>
      <c r="O474" s="23"/>
      <c r="P474" s="23"/>
      <c r="Q474" s="23"/>
      <c r="R474" s="24"/>
      <c r="U474" s="342">
        <v>0.1</v>
      </c>
    </row>
    <row r="475" spans="1:21">
      <c r="A475" s="25"/>
      <c r="B475" s="48"/>
      <c r="C475" s="49"/>
      <c r="D475" s="154" t="s">
        <v>823</v>
      </c>
      <c r="E475" s="74">
        <v>5</v>
      </c>
      <c r="F475" s="75" t="s">
        <v>11</v>
      </c>
      <c r="G475" s="341" t="s">
        <v>294</v>
      </c>
      <c r="H475" s="341" t="s">
        <v>294</v>
      </c>
      <c r="I475" s="341">
        <v>0.05</v>
      </c>
      <c r="K475" s="28"/>
      <c r="L475" s="29" t="s">
        <v>535</v>
      </c>
      <c r="M475" s="30">
        <v>5</v>
      </c>
      <c r="N475" s="31" t="s">
        <v>11</v>
      </c>
      <c r="O475" s="23"/>
      <c r="P475" s="23"/>
      <c r="Q475" s="23"/>
      <c r="R475" s="24"/>
      <c r="U475" s="342">
        <v>0.05</v>
      </c>
    </row>
    <row r="476" spans="1:21">
      <c r="A476" s="25"/>
      <c r="B476" s="48"/>
      <c r="C476" s="49"/>
      <c r="D476" s="154" t="s">
        <v>824</v>
      </c>
      <c r="E476" s="74">
        <v>5</v>
      </c>
      <c r="F476" s="75" t="s">
        <v>11</v>
      </c>
      <c r="G476" s="341" t="s">
        <v>294</v>
      </c>
      <c r="H476" s="341" t="s">
        <v>294</v>
      </c>
      <c r="I476" s="341">
        <v>0.05</v>
      </c>
      <c r="K476" s="28"/>
      <c r="L476" s="29" t="s">
        <v>569</v>
      </c>
      <c r="M476" s="30">
        <v>2</v>
      </c>
      <c r="N476" s="31" t="s">
        <v>11</v>
      </c>
      <c r="O476" s="23"/>
      <c r="P476" s="23"/>
      <c r="Q476" s="23"/>
      <c r="R476" s="24"/>
      <c r="T476" s="342">
        <v>0.04</v>
      </c>
    </row>
    <row r="477" spans="1:21" s="152" customFormat="1">
      <c r="A477" s="25"/>
      <c r="B477" s="48"/>
      <c r="C477" s="154"/>
      <c r="D477" s="154" t="s">
        <v>825</v>
      </c>
      <c r="E477" s="74">
        <v>3</v>
      </c>
      <c r="F477" s="75" t="s">
        <v>11</v>
      </c>
      <c r="G477" s="341" t="s">
        <v>294</v>
      </c>
      <c r="H477" s="341" t="s">
        <v>294</v>
      </c>
      <c r="I477" s="341">
        <v>0.03</v>
      </c>
      <c r="J477" s="153"/>
      <c r="K477" s="28"/>
      <c r="L477" s="29" t="s">
        <v>139</v>
      </c>
      <c r="M477" s="30"/>
      <c r="N477" s="31" t="s">
        <v>11</v>
      </c>
      <c r="O477" s="23"/>
      <c r="P477" s="23"/>
      <c r="Q477" s="23"/>
      <c r="R477" s="24"/>
      <c r="S477" s="342"/>
      <c r="T477" s="342"/>
      <c r="U477" s="342"/>
    </row>
    <row r="478" spans="1:21" s="152" customFormat="1">
      <c r="A478" s="25"/>
      <c r="B478" s="48"/>
      <c r="C478" s="154"/>
      <c r="D478" s="154" t="s">
        <v>826</v>
      </c>
      <c r="E478" s="74">
        <v>2</v>
      </c>
      <c r="F478" s="75" t="s">
        <v>11</v>
      </c>
      <c r="G478" s="341" t="s">
        <v>294</v>
      </c>
      <c r="H478" s="341">
        <v>0.04</v>
      </c>
      <c r="I478" s="341" t="s">
        <v>294</v>
      </c>
      <c r="J478" s="153"/>
      <c r="K478" s="28"/>
      <c r="L478" s="29"/>
      <c r="M478" s="30"/>
      <c r="N478" s="31"/>
      <c r="O478" s="23"/>
      <c r="P478" s="23"/>
      <c r="Q478" s="23"/>
      <c r="R478" s="24"/>
      <c r="S478" s="342"/>
      <c r="T478" s="342"/>
      <c r="U478" s="342"/>
    </row>
    <row r="479" spans="1:21" s="152" customFormat="1">
      <c r="A479" s="25"/>
      <c r="B479" s="48"/>
      <c r="C479" s="154"/>
      <c r="D479" s="154" t="s">
        <v>139</v>
      </c>
      <c r="E479" s="74"/>
      <c r="F479" s="75" t="s">
        <v>11</v>
      </c>
      <c r="G479" s="341" t="s">
        <v>294</v>
      </c>
      <c r="H479" s="341" t="s">
        <v>294</v>
      </c>
      <c r="I479" s="341" t="s">
        <v>294</v>
      </c>
      <c r="J479" s="153"/>
      <c r="K479" s="28"/>
      <c r="L479" s="29"/>
      <c r="M479" s="30"/>
      <c r="N479" s="31"/>
      <c r="O479" s="23"/>
      <c r="P479" s="23"/>
      <c r="Q479" s="23"/>
      <c r="R479" s="24"/>
      <c r="S479" s="342"/>
      <c r="T479" s="342"/>
      <c r="U479" s="342"/>
    </row>
    <row r="480" spans="1:21">
      <c r="A480" s="25"/>
      <c r="B480" s="48"/>
      <c r="C480" s="50" t="s">
        <v>204</v>
      </c>
      <c r="D480" s="154" t="s">
        <v>827</v>
      </c>
      <c r="E480" s="74">
        <v>60</v>
      </c>
      <c r="F480" s="75" t="s">
        <v>11</v>
      </c>
      <c r="G480" s="341" t="s">
        <v>294</v>
      </c>
      <c r="H480" s="341" t="s">
        <v>294</v>
      </c>
      <c r="I480" s="341">
        <v>0.6</v>
      </c>
      <c r="K480" s="33" t="s">
        <v>292</v>
      </c>
      <c r="L480" s="29" t="s">
        <v>499</v>
      </c>
      <c r="M480" s="30">
        <v>60</v>
      </c>
      <c r="N480" s="31" t="s">
        <v>11</v>
      </c>
      <c r="O480" s="23"/>
      <c r="P480" s="23"/>
      <c r="Q480" s="23"/>
      <c r="R480" s="24"/>
      <c r="U480" s="342">
        <v>0.6</v>
      </c>
    </row>
    <row r="481" spans="1:21" s="101" customFormat="1">
      <c r="A481" s="25"/>
      <c r="B481" s="48"/>
      <c r="C481" s="103"/>
      <c r="D481" s="154" t="s">
        <v>828</v>
      </c>
      <c r="E481" s="74">
        <v>5</v>
      </c>
      <c r="F481" s="75" t="s">
        <v>11</v>
      </c>
      <c r="G481" s="341" t="s">
        <v>294</v>
      </c>
      <c r="H481" s="341" t="s">
        <v>294</v>
      </c>
      <c r="I481" s="341">
        <v>0.05</v>
      </c>
      <c r="J481" s="102"/>
      <c r="K481" s="28"/>
      <c r="L481" s="29" t="s">
        <v>512</v>
      </c>
      <c r="M481" s="30">
        <v>5</v>
      </c>
      <c r="N481" s="31" t="s">
        <v>11</v>
      </c>
      <c r="O481" s="23"/>
      <c r="P481" s="314"/>
      <c r="Q481" s="23"/>
      <c r="R481" s="24"/>
      <c r="S481" s="342"/>
      <c r="T481" s="342"/>
      <c r="U481" s="342">
        <v>0.05</v>
      </c>
    </row>
    <row r="482" spans="1:21" s="152" customFormat="1">
      <c r="A482" s="25"/>
      <c r="B482" s="48"/>
      <c r="C482" s="154"/>
      <c r="D482" s="154" t="s">
        <v>829</v>
      </c>
      <c r="E482" s="74">
        <v>5</v>
      </c>
      <c r="F482" s="75" t="s">
        <v>11</v>
      </c>
      <c r="G482" s="341" t="s">
        <v>294</v>
      </c>
      <c r="H482" s="341" t="s">
        <v>294</v>
      </c>
      <c r="I482" s="341">
        <v>0.05</v>
      </c>
      <c r="J482" s="153"/>
      <c r="K482" s="28"/>
      <c r="L482" s="29" t="s">
        <v>492</v>
      </c>
      <c r="M482" s="30">
        <v>5</v>
      </c>
      <c r="N482" s="31" t="s">
        <v>11</v>
      </c>
      <c r="O482" s="23"/>
      <c r="P482" s="23"/>
      <c r="Q482" s="23"/>
      <c r="R482" s="24"/>
      <c r="S482" s="342"/>
      <c r="T482" s="342"/>
      <c r="U482" s="342">
        <v>0.05</v>
      </c>
    </row>
    <row r="483" spans="1:21" s="152" customFormat="1">
      <c r="A483" s="25"/>
      <c r="B483" s="48"/>
      <c r="C483" s="154"/>
      <c r="D483" s="154" t="s">
        <v>830</v>
      </c>
      <c r="E483" s="74">
        <v>5</v>
      </c>
      <c r="F483" s="75" t="s">
        <v>11</v>
      </c>
      <c r="G483" s="341">
        <v>5.8823529411764705E-2</v>
      </c>
      <c r="H483" s="341" t="s">
        <v>294</v>
      </c>
      <c r="I483" s="341" t="s">
        <v>294</v>
      </c>
      <c r="J483" s="153"/>
      <c r="K483" s="28"/>
      <c r="L483" s="29" t="s">
        <v>490</v>
      </c>
      <c r="M483" s="30">
        <v>5</v>
      </c>
      <c r="N483" s="31" t="s">
        <v>11</v>
      </c>
      <c r="O483" s="23"/>
      <c r="P483" s="23"/>
      <c r="Q483" s="23"/>
      <c r="R483" s="24"/>
      <c r="S483" s="342">
        <v>5.8999999999999997E-2</v>
      </c>
      <c r="T483" s="342"/>
      <c r="U483" s="342"/>
    </row>
    <row r="484" spans="1:21" s="152" customFormat="1">
      <c r="A484" s="25"/>
      <c r="B484" s="48"/>
      <c r="C484" s="154"/>
      <c r="D484" s="154" t="s">
        <v>831</v>
      </c>
      <c r="E484" s="74">
        <v>5</v>
      </c>
      <c r="F484" s="75" t="s">
        <v>11</v>
      </c>
      <c r="G484" s="341" t="s">
        <v>294</v>
      </c>
      <c r="H484" s="341">
        <v>0.14285714285714285</v>
      </c>
      <c r="I484" s="341" t="s">
        <v>294</v>
      </c>
      <c r="J484" s="153"/>
      <c r="K484" s="28"/>
      <c r="L484" s="29"/>
      <c r="M484" s="30"/>
      <c r="N484" s="31"/>
      <c r="O484" s="23"/>
      <c r="P484" s="23"/>
      <c r="Q484" s="23"/>
      <c r="R484" s="24"/>
      <c r="S484" s="342"/>
      <c r="T484" s="342"/>
      <c r="U484" s="342"/>
    </row>
    <row r="485" spans="1:21">
      <c r="A485" s="25"/>
      <c r="B485" s="48"/>
      <c r="C485" s="50" t="s">
        <v>12</v>
      </c>
      <c r="D485" s="154" t="s">
        <v>12</v>
      </c>
      <c r="E485" s="74">
        <v>70</v>
      </c>
      <c r="F485" s="75" t="s">
        <v>11</v>
      </c>
      <c r="G485" s="341" t="s">
        <v>294</v>
      </c>
      <c r="H485" s="341" t="s">
        <v>294</v>
      </c>
      <c r="I485" s="341">
        <v>0.7</v>
      </c>
      <c r="K485" s="33" t="s">
        <v>12</v>
      </c>
      <c r="L485" s="29" t="s">
        <v>12</v>
      </c>
      <c r="M485" s="30">
        <v>70</v>
      </c>
      <c r="N485" s="31" t="s">
        <v>11</v>
      </c>
      <c r="U485" s="342">
        <v>0.7</v>
      </c>
    </row>
    <row r="486" spans="1:21">
      <c r="A486" s="25"/>
      <c r="B486" s="48"/>
      <c r="C486" s="49"/>
      <c r="D486" s="154" t="s">
        <v>13</v>
      </c>
      <c r="E486" s="74">
        <v>1</v>
      </c>
      <c r="F486" s="75" t="s">
        <v>11</v>
      </c>
      <c r="G486" s="341" t="s">
        <v>294</v>
      </c>
      <c r="H486" s="341" t="s">
        <v>294</v>
      </c>
      <c r="I486" s="341"/>
      <c r="K486" s="28"/>
      <c r="L486" s="29" t="s">
        <v>13</v>
      </c>
      <c r="M486" s="30"/>
      <c r="N486" s="31"/>
      <c r="U486" s="342">
        <v>0.01</v>
      </c>
    </row>
    <row r="487" spans="1:21">
      <c r="A487" s="25"/>
      <c r="B487" s="48"/>
      <c r="C487" s="50" t="s">
        <v>205</v>
      </c>
      <c r="D487" s="154" t="s">
        <v>285</v>
      </c>
      <c r="E487" s="74">
        <v>1</v>
      </c>
      <c r="F487" s="75" t="s">
        <v>11</v>
      </c>
      <c r="G487" s="341" t="s">
        <v>294</v>
      </c>
      <c r="H487" s="341" t="s">
        <v>294</v>
      </c>
      <c r="I487" s="341">
        <v>0.01</v>
      </c>
      <c r="K487" s="33" t="s">
        <v>205</v>
      </c>
      <c r="L487" s="29" t="s">
        <v>285</v>
      </c>
      <c r="M487" s="30">
        <v>1</v>
      </c>
      <c r="N487" s="31" t="s">
        <v>11</v>
      </c>
      <c r="S487" s="341"/>
      <c r="U487" s="342">
        <v>0.01</v>
      </c>
    </row>
    <row r="488" spans="1:21">
      <c r="A488" s="25"/>
      <c r="B488" s="48"/>
      <c r="C488" s="49"/>
      <c r="D488" s="154" t="s">
        <v>13</v>
      </c>
      <c r="E488" s="74">
        <v>1</v>
      </c>
      <c r="F488" s="75" t="s">
        <v>11</v>
      </c>
      <c r="G488" s="341" t="s">
        <v>294</v>
      </c>
      <c r="H488" s="341" t="s">
        <v>294</v>
      </c>
      <c r="I488" s="341">
        <v>0.01</v>
      </c>
      <c r="K488" s="28"/>
      <c r="L488" s="29" t="s">
        <v>13</v>
      </c>
      <c r="M488" s="30">
        <v>1</v>
      </c>
      <c r="N488" s="31" t="s">
        <v>11</v>
      </c>
      <c r="O488" s="144"/>
      <c r="P488" s="144"/>
      <c r="Q488" s="144"/>
      <c r="S488" s="341"/>
      <c r="U488" s="342">
        <v>0.01</v>
      </c>
    </row>
    <row r="489" spans="1:21" ht="17.05" thickBot="1">
      <c r="A489" s="38"/>
      <c r="B489" s="52"/>
      <c r="C489" s="53" t="s">
        <v>14</v>
      </c>
      <c r="D489" s="56" t="s">
        <v>14</v>
      </c>
      <c r="E489" s="141">
        <v>1</v>
      </c>
      <c r="F489" s="140" t="s">
        <v>18</v>
      </c>
      <c r="G489" s="341" t="s">
        <v>294</v>
      </c>
      <c r="H489" s="341" t="s">
        <v>294</v>
      </c>
      <c r="I489" s="341" t="s">
        <v>294</v>
      </c>
      <c r="K489" s="41" t="s">
        <v>14</v>
      </c>
      <c r="L489" s="35" t="s">
        <v>14</v>
      </c>
      <c r="M489" s="42">
        <v>1</v>
      </c>
      <c r="N489" s="36" t="s">
        <v>18</v>
      </c>
      <c r="O489" s="44"/>
      <c r="P489" s="44"/>
      <c r="Q489" s="44"/>
      <c r="R489" s="55"/>
      <c r="S489" s="345">
        <f>SUM(S466:S488)</f>
        <v>4.8843968253968253</v>
      </c>
      <c r="T489" s="345">
        <f t="shared" ref="T489:U489" si="16">SUM(T466:T488)</f>
        <v>1.8581818181818184</v>
      </c>
      <c r="U489" s="345">
        <f t="shared" si="16"/>
        <v>4.5799999999999992</v>
      </c>
    </row>
    <row r="490" spans="1:21" s="155" customFormat="1" ht="17.05" thickBot="1">
      <c r="A490" s="65"/>
      <c r="B490" s="55"/>
      <c r="C490" s="44"/>
      <c r="D490" s="44"/>
      <c r="E490" s="55"/>
      <c r="F490" s="55"/>
      <c r="G490" s="350"/>
      <c r="H490" s="350"/>
      <c r="I490" s="350"/>
      <c r="J490" s="44"/>
      <c r="K490" s="44"/>
      <c r="L490" s="44"/>
      <c r="M490" s="55"/>
      <c r="N490" s="55"/>
      <c r="O490" s="14"/>
      <c r="P490" s="14"/>
      <c r="Q490" s="14"/>
      <c r="R490" s="45"/>
      <c r="S490" s="343"/>
      <c r="T490" s="343"/>
      <c r="U490" s="343"/>
    </row>
    <row r="491" spans="1:21">
      <c r="A491" s="15">
        <f>A466+1</f>
        <v>43909</v>
      </c>
      <c r="B491" s="66" t="s">
        <v>28</v>
      </c>
      <c r="C491" s="47" t="s">
        <v>194</v>
      </c>
      <c r="D491" s="139" t="s">
        <v>10</v>
      </c>
      <c r="E491" s="147">
        <v>65</v>
      </c>
      <c r="F491" s="148" t="s">
        <v>11</v>
      </c>
      <c r="G491" s="341">
        <v>3.25</v>
      </c>
      <c r="H491" s="341" t="s">
        <v>294</v>
      </c>
      <c r="I491" s="341" t="s">
        <v>294</v>
      </c>
      <c r="K491" s="19" t="s">
        <v>194</v>
      </c>
      <c r="L491" s="20" t="s">
        <v>10</v>
      </c>
      <c r="M491" s="21">
        <v>65</v>
      </c>
      <c r="N491" s="22" t="s">
        <v>11</v>
      </c>
      <c r="S491" s="342">
        <v>3.25</v>
      </c>
      <c r="T491" s="342" t="s">
        <v>294</v>
      </c>
      <c r="U491" s="342" t="s">
        <v>294</v>
      </c>
    </row>
    <row r="492" spans="1:21" ht="17.05" thickBot="1">
      <c r="A492" s="25"/>
      <c r="B492" s="48"/>
      <c r="C492" s="49"/>
      <c r="D492" s="154" t="s">
        <v>832</v>
      </c>
      <c r="E492" s="74">
        <v>15</v>
      </c>
      <c r="F492" s="75" t="s">
        <v>11</v>
      </c>
      <c r="G492" s="341">
        <v>0.27272727272727271</v>
      </c>
      <c r="H492" s="341" t="s">
        <v>294</v>
      </c>
      <c r="I492" s="341" t="s">
        <v>294</v>
      </c>
      <c r="K492" s="28"/>
      <c r="L492" s="29" t="s">
        <v>579</v>
      </c>
      <c r="M492" s="30">
        <v>15</v>
      </c>
      <c r="N492" s="31" t="s">
        <v>11</v>
      </c>
      <c r="O492" s="102"/>
      <c r="P492" s="102"/>
      <c r="Q492" s="102"/>
      <c r="S492" s="342">
        <v>0.27272727272727271</v>
      </c>
      <c r="T492" s="342" t="s">
        <v>294</v>
      </c>
    </row>
    <row r="493" spans="1:21">
      <c r="A493" s="25"/>
      <c r="B493" s="48"/>
      <c r="C493" s="50" t="s">
        <v>201</v>
      </c>
      <c r="D493" s="154" t="s">
        <v>833</v>
      </c>
      <c r="E493" s="74">
        <v>70</v>
      </c>
      <c r="F493" s="75" t="s">
        <v>11</v>
      </c>
      <c r="G493" s="341" t="s">
        <v>294</v>
      </c>
      <c r="H493" s="341">
        <v>2</v>
      </c>
      <c r="I493" s="341" t="s">
        <v>294</v>
      </c>
      <c r="K493" s="33" t="s">
        <v>287</v>
      </c>
      <c r="L493" s="29" t="s">
        <v>288</v>
      </c>
      <c r="M493" s="30">
        <v>25</v>
      </c>
      <c r="N493" s="51" t="s">
        <v>11</v>
      </c>
      <c r="O493" s="19" t="s">
        <v>421</v>
      </c>
      <c r="P493" s="20" t="s">
        <v>561</v>
      </c>
      <c r="Q493" s="20">
        <v>30</v>
      </c>
      <c r="R493" s="22" t="s">
        <v>11</v>
      </c>
      <c r="T493" s="342">
        <f>25/30</f>
        <v>0.83333333333333337</v>
      </c>
      <c r="U493" s="342">
        <v>0.3</v>
      </c>
    </row>
    <row r="494" spans="1:21" ht="32.75">
      <c r="A494" s="25"/>
      <c r="B494" s="48"/>
      <c r="C494" s="49"/>
      <c r="D494" s="154" t="s">
        <v>834</v>
      </c>
      <c r="E494" s="74">
        <v>30</v>
      </c>
      <c r="F494" s="75" t="s">
        <v>11</v>
      </c>
      <c r="G494" s="341" t="s">
        <v>294</v>
      </c>
      <c r="H494" s="341" t="s">
        <v>294</v>
      </c>
      <c r="I494" s="341">
        <v>0.3</v>
      </c>
      <c r="K494" s="28"/>
      <c r="L494" s="29" t="s">
        <v>549</v>
      </c>
      <c r="M494" s="30">
        <v>30</v>
      </c>
      <c r="N494" s="51" t="s">
        <v>11</v>
      </c>
      <c r="O494" s="28"/>
      <c r="P494" s="29" t="s">
        <v>509</v>
      </c>
      <c r="Q494" s="29">
        <v>30</v>
      </c>
      <c r="R494" s="31" t="s">
        <v>11</v>
      </c>
      <c r="S494" s="342">
        <f>30/90</f>
        <v>0.33333333333333331</v>
      </c>
      <c r="U494" s="342">
        <v>0.3</v>
      </c>
    </row>
    <row r="495" spans="1:21" ht="32.75">
      <c r="A495" s="25"/>
      <c r="B495" s="48"/>
      <c r="C495" s="49"/>
      <c r="D495" s="154" t="s">
        <v>835</v>
      </c>
      <c r="E495" s="74">
        <v>5</v>
      </c>
      <c r="F495" s="75" t="s">
        <v>11</v>
      </c>
      <c r="G495" s="341" t="s">
        <v>294</v>
      </c>
      <c r="H495" s="341" t="s">
        <v>294</v>
      </c>
      <c r="I495" s="341">
        <v>0.05</v>
      </c>
      <c r="K495" s="28"/>
      <c r="L495" s="29" t="s">
        <v>540</v>
      </c>
      <c r="M495" s="30">
        <v>5</v>
      </c>
      <c r="N495" s="51" t="s">
        <v>11</v>
      </c>
      <c r="O495" s="28"/>
      <c r="P495" s="29" t="s">
        <v>479</v>
      </c>
      <c r="Q495" s="29">
        <v>5</v>
      </c>
      <c r="R495" s="31" t="s">
        <v>11</v>
      </c>
      <c r="U495" s="342">
        <v>0.1</v>
      </c>
    </row>
    <row r="496" spans="1:21">
      <c r="A496" s="25"/>
      <c r="B496" s="48"/>
      <c r="C496" s="49"/>
      <c r="D496" s="154" t="s">
        <v>836</v>
      </c>
      <c r="E496" s="74">
        <v>5</v>
      </c>
      <c r="F496" s="75" t="s">
        <v>11</v>
      </c>
      <c r="G496" s="341" t="s">
        <v>294</v>
      </c>
      <c r="H496" s="341">
        <v>9.0909090909090912E-2</v>
      </c>
      <c r="I496" s="341" t="s">
        <v>294</v>
      </c>
      <c r="K496" s="28"/>
      <c r="L496" s="29" t="s">
        <v>480</v>
      </c>
      <c r="M496" s="30">
        <v>5</v>
      </c>
      <c r="N496" s="51" t="s">
        <v>11</v>
      </c>
      <c r="O496" s="28"/>
      <c r="P496" s="29" t="s">
        <v>481</v>
      </c>
      <c r="Q496" s="29">
        <v>5</v>
      </c>
      <c r="R496" s="31" t="s">
        <v>11</v>
      </c>
      <c r="S496" s="342">
        <f>5/85</f>
        <v>5.8823529411764705E-2</v>
      </c>
      <c r="T496" s="342">
        <f>5/55</f>
        <v>9.0909090909090912E-2</v>
      </c>
    </row>
    <row r="497" spans="1:21" s="152" customFormat="1">
      <c r="A497" s="25"/>
      <c r="B497" s="48"/>
      <c r="C497" s="154"/>
      <c r="D497" s="154" t="s">
        <v>17</v>
      </c>
      <c r="E497" s="74"/>
      <c r="F497" s="75" t="s">
        <v>11</v>
      </c>
      <c r="G497" s="341" t="s">
        <v>294</v>
      </c>
      <c r="H497" s="341" t="s">
        <v>294</v>
      </c>
      <c r="I497" s="341"/>
      <c r="J497" s="153"/>
      <c r="K497" s="28"/>
      <c r="L497" s="29"/>
      <c r="M497" s="30"/>
      <c r="N497" s="51"/>
      <c r="O497" s="28"/>
      <c r="P497" s="29" t="s">
        <v>153</v>
      </c>
      <c r="Q497" s="29">
        <v>5</v>
      </c>
      <c r="R497" s="31" t="s">
        <v>11</v>
      </c>
      <c r="S497" s="342"/>
      <c r="T497" s="342">
        <f>5/30</f>
        <v>0.16666666666666666</v>
      </c>
      <c r="U497" s="342"/>
    </row>
    <row r="498" spans="1:21" s="152" customFormat="1" ht="17.05" thickBot="1">
      <c r="A498" s="25"/>
      <c r="B498" s="48"/>
      <c r="C498" s="154"/>
      <c r="D498" s="154" t="s">
        <v>120</v>
      </c>
      <c r="E498" s="74"/>
      <c r="F498" s="75" t="s">
        <v>11</v>
      </c>
      <c r="G498" s="341" t="s">
        <v>294</v>
      </c>
      <c r="H498" s="341" t="s">
        <v>294</v>
      </c>
      <c r="I498" s="341"/>
      <c r="J498" s="153"/>
      <c r="K498" s="28"/>
      <c r="L498" s="29"/>
      <c r="M498" s="30"/>
      <c r="N498" s="51"/>
      <c r="O498" s="34"/>
      <c r="P498" s="35" t="s">
        <v>390</v>
      </c>
      <c r="Q498" s="35"/>
      <c r="R498" s="36" t="s">
        <v>11</v>
      </c>
      <c r="S498" s="342"/>
      <c r="T498" s="342"/>
      <c r="U498" s="342"/>
    </row>
    <row r="499" spans="1:21" ht="32.75">
      <c r="A499" s="25"/>
      <c r="B499" s="48"/>
      <c r="C499" s="50" t="s">
        <v>208</v>
      </c>
      <c r="D499" s="154" t="s">
        <v>837</v>
      </c>
      <c r="E499" s="74">
        <v>45</v>
      </c>
      <c r="F499" s="75" t="s">
        <v>11</v>
      </c>
      <c r="G499" s="341" t="s">
        <v>294</v>
      </c>
      <c r="H499" s="341">
        <v>0.81818181818181823</v>
      </c>
      <c r="I499" s="341" t="s">
        <v>294</v>
      </c>
      <c r="K499" s="33" t="s">
        <v>208</v>
      </c>
      <c r="L499" s="29" t="s">
        <v>503</v>
      </c>
      <c r="M499" s="30">
        <v>45</v>
      </c>
      <c r="N499" s="31" t="s">
        <v>11</v>
      </c>
      <c r="S499" s="342" t="s">
        <v>294</v>
      </c>
      <c r="T499" s="342">
        <v>0.81818181818181823</v>
      </c>
      <c r="U499" s="342" t="s">
        <v>294</v>
      </c>
    </row>
    <row r="500" spans="1:21">
      <c r="A500" s="25"/>
      <c r="B500" s="48"/>
      <c r="C500" s="49"/>
      <c r="D500" s="154" t="s">
        <v>750</v>
      </c>
      <c r="E500" s="74">
        <v>4</v>
      </c>
      <c r="F500" s="75" t="s">
        <v>11</v>
      </c>
      <c r="G500" s="341">
        <v>4.7058823529411764E-2</v>
      </c>
      <c r="H500" s="341" t="s">
        <v>294</v>
      </c>
      <c r="I500" s="341" t="s">
        <v>294</v>
      </c>
      <c r="K500" s="28"/>
      <c r="L500" s="29" t="s">
        <v>490</v>
      </c>
      <c r="M500" s="30">
        <v>4</v>
      </c>
      <c r="N500" s="31" t="s">
        <v>11</v>
      </c>
      <c r="S500" s="342">
        <v>4.7058823529411764E-2</v>
      </c>
      <c r="T500" s="342" t="s">
        <v>294</v>
      </c>
      <c r="U500" s="342" t="s">
        <v>294</v>
      </c>
    </row>
    <row r="501" spans="1:21" s="152" customFormat="1">
      <c r="A501" s="25"/>
      <c r="B501" s="48"/>
      <c r="C501" s="154"/>
      <c r="D501" s="154" t="s">
        <v>838</v>
      </c>
      <c r="E501" s="74">
        <v>1</v>
      </c>
      <c r="F501" s="75" t="s">
        <v>11</v>
      </c>
      <c r="G501" s="341" t="s">
        <v>294</v>
      </c>
      <c r="H501" s="341" t="s">
        <v>294</v>
      </c>
      <c r="I501" s="341">
        <v>0.01</v>
      </c>
      <c r="J501" s="153"/>
      <c r="K501" s="28"/>
      <c r="L501" s="29" t="s">
        <v>488</v>
      </c>
      <c r="M501" s="30">
        <v>1</v>
      </c>
      <c r="N501" s="31" t="s">
        <v>11</v>
      </c>
      <c r="O501" s="153"/>
      <c r="P501" s="153"/>
      <c r="Q501" s="153"/>
      <c r="R501" s="45"/>
      <c r="S501" s="342" t="s">
        <v>294</v>
      </c>
      <c r="T501" s="342" t="s">
        <v>294</v>
      </c>
      <c r="U501" s="342">
        <v>0.01</v>
      </c>
    </row>
    <row r="502" spans="1:21">
      <c r="A502" s="25"/>
      <c r="B502" s="48"/>
      <c r="C502" s="50" t="s">
        <v>12</v>
      </c>
      <c r="D502" s="154" t="s">
        <v>12</v>
      </c>
      <c r="E502" s="74">
        <v>70</v>
      </c>
      <c r="F502" s="75" t="s">
        <v>11</v>
      </c>
      <c r="G502" s="341" t="s">
        <v>294</v>
      </c>
      <c r="H502" s="341" t="s">
        <v>294</v>
      </c>
      <c r="I502" s="341">
        <v>0.7</v>
      </c>
      <c r="K502" s="33" t="s">
        <v>12</v>
      </c>
      <c r="L502" s="29" t="s">
        <v>12</v>
      </c>
      <c r="M502" s="30">
        <v>70</v>
      </c>
      <c r="N502" s="31" t="s">
        <v>11</v>
      </c>
      <c r="U502" s="342">
        <v>0.7</v>
      </c>
    </row>
    <row r="503" spans="1:21">
      <c r="A503" s="25"/>
      <c r="B503" s="48"/>
      <c r="C503" s="49"/>
      <c r="D503" s="154" t="s">
        <v>13</v>
      </c>
      <c r="E503" s="74">
        <v>1</v>
      </c>
      <c r="F503" s="75" t="s">
        <v>11</v>
      </c>
      <c r="G503" s="341" t="s">
        <v>294</v>
      </c>
      <c r="H503" s="341" t="s">
        <v>294</v>
      </c>
      <c r="I503" s="341"/>
      <c r="K503" s="28"/>
      <c r="L503" s="29" t="s">
        <v>13</v>
      </c>
      <c r="M503" s="30">
        <v>1</v>
      </c>
      <c r="N503" s="31" t="s">
        <v>11</v>
      </c>
      <c r="U503" s="342">
        <v>0.01</v>
      </c>
    </row>
    <row r="504" spans="1:21">
      <c r="A504" s="25"/>
      <c r="B504" s="48"/>
      <c r="C504" s="50" t="s">
        <v>202</v>
      </c>
      <c r="D504" s="154" t="s">
        <v>839</v>
      </c>
      <c r="E504" s="74">
        <v>10</v>
      </c>
      <c r="F504" s="75" t="s">
        <v>11</v>
      </c>
      <c r="G504" s="341">
        <v>0.18181818181818182</v>
      </c>
      <c r="H504" s="341" t="s">
        <v>294</v>
      </c>
      <c r="I504" s="341" t="s">
        <v>294</v>
      </c>
      <c r="K504" s="33" t="s">
        <v>202</v>
      </c>
      <c r="L504" s="29" t="s">
        <v>544</v>
      </c>
      <c r="M504" s="30">
        <v>10</v>
      </c>
      <c r="N504" s="31" t="s">
        <v>11</v>
      </c>
      <c r="S504" s="342">
        <v>0.18181818181818182</v>
      </c>
    </row>
    <row r="505" spans="1:21">
      <c r="A505" s="25"/>
      <c r="B505" s="48"/>
      <c r="C505" s="49"/>
      <c r="D505" s="154" t="s">
        <v>840</v>
      </c>
      <c r="E505" s="74">
        <v>10</v>
      </c>
      <c r="F505" s="75" t="s">
        <v>11</v>
      </c>
      <c r="G505" s="341">
        <v>0.18181818181818182</v>
      </c>
      <c r="H505" s="341" t="s">
        <v>294</v>
      </c>
      <c r="I505" s="341" t="s">
        <v>294</v>
      </c>
      <c r="K505" s="28"/>
      <c r="L505" s="29" t="s">
        <v>579</v>
      </c>
      <c r="M505" s="30">
        <v>10</v>
      </c>
      <c r="N505" s="31" t="s">
        <v>11</v>
      </c>
      <c r="S505" s="342">
        <v>0.18181818181818182</v>
      </c>
    </row>
    <row r="506" spans="1:21" s="152" customFormat="1">
      <c r="A506" s="25"/>
      <c r="B506" s="48"/>
      <c r="C506" s="100"/>
      <c r="D506" s="100" t="s">
        <v>138</v>
      </c>
      <c r="E506" s="128">
        <v>5</v>
      </c>
      <c r="F506" s="129" t="s">
        <v>11</v>
      </c>
      <c r="G506" s="341">
        <v>0.33333333333333331</v>
      </c>
      <c r="H506" s="341" t="s">
        <v>294</v>
      </c>
      <c r="I506" s="341" t="s">
        <v>294</v>
      </c>
      <c r="J506" s="153"/>
      <c r="K506" s="90"/>
      <c r="L506" s="82" t="s">
        <v>138</v>
      </c>
      <c r="M506" s="86">
        <v>5</v>
      </c>
      <c r="N506" s="91" t="s">
        <v>11</v>
      </c>
      <c r="O506" s="153"/>
      <c r="P506" s="153"/>
      <c r="Q506" s="153"/>
      <c r="R506" s="45"/>
      <c r="S506" s="342">
        <v>0.33333333333333331</v>
      </c>
      <c r="T506" s="342"/>
      <c r="U506" s="342"/>
    </row>
    <row r="507" spans="1:21" s="152" customFormat="1">
      <c r="A507" s="25"/>
      <c r="B507" s="48"/>
      <c r="C507" s="100"/>
      <c r="D507" s="100" t="s">
        <v>266</v>
      </c>
      <c r="E507" s="128"/>
      <c r="F507" s="129" t="s">
        <v>11</v>
      </c>
      <c r="G507" s="341" t="s">
        <v>294</v>
      </c>
      <c r="H507" s="341" t="s">
        <v>294</v>
      </c>
      <c r="I507" s="341" t="s">
        <v>294</v>
      </c>
      <c r="J507" s="153"/>
      <c r="K507" s="90"/>
      <c r="L507" s="82" t="s">
        <v>266</v>
      </c>
      <c r="M507" s="86"/>
      <c r="N507" s="91" t="s">
        <v>11</v>
      </c>
      <c r="O507" s="153"/>
      <c r="P507" s="153"/>
      <c r="Q507" s="153"/>
      <c r="R507" s="45"/>
      <c r="S507" s="342"/>
      <c r="T507" s="342"/>
      <c r="U507" s="342"/>
    </row>
    <row r="508" spans="1:21" ht="17.05" thickBot="1">
      <c r="A508" s="38"/>
      <c r="B508" s="52"/>
      <c r="C508" s="53" t="s">
        <v>14</v>
      </c>
      <c r="D508" s="56" t="s">
        <v>14</v>
      </c>
      <c r="E508" s="141">
        <v>1</v>
      </c>
      <c r="F508" s="140" t="s">
        <v>18</v>
      </c>
      <c r="G508" s="341" t="s">
        <v>294</v>
      </c>
      <c r="H508" s="341" t="s">
        <v>294</v>
      </c>
      <c r="I508" s="341" t="s">
        <v>294</v>
      </c>
      <c r="K508" s="41" t="s">
        <v>14</v>
      </c>
      <c r="L508" s="35" t="s">
        <v>14</v>
      </c>
      <c r="M508" s="42">
        <v>1</v>
      </c>
      <c r="N508" s="36" t="s">
        <v>18</v>
      </c>
      <c r="O508" s="44"/>
      <c r="P508" s="44"/>
      <c r="Q508" s="44"/>
      <c r="R508" s="55"/>
      <c r="S508" s="345">
        <f>SUM(S491:S507)</f>
        <v>4.6589126559714789</v>
      </c>
      <c r="T508" s="345">
        <f t="shared" ref="T508:U508" si="17">SUM(T491:T507)</f>
        <v>1.9090909090909092</v>
      </c>
      <c r="U508" s="345">
        <f t="shared" si="17"/>
        <v>1.42</v>
      </c>
    </row>
    <row r="509" spans="1:21" s="155" customFormat="1" ht="17.05" thickBot="1">
      <c r="A509" s="65"/>
      <c r="B509" s="55"/>
      <c r="C509" s="44"/>
      <c r="D509" s="44"/>
      <c r="E509" s="55"/>
      <c r="F509" s="55"/>
      <c r="G509" s="350"/>
      <c r="H509" s="350"/>
      <c r="I509" s="350"/>
      <c r="J509" s="44"/>
      <c r="K509" s="44"/>
      <c r="L509" s="44"/>
      <c r="M509" s="55"/>
      <c r="N509" s="55"/>
      <c r="O509" s="14"/>
      <c r="P509" s="14"/>
      <c r="Q509" s="14"/>
      <c r="R509" s="45"/>
      <c r="S509" s="343"/>
      <c r="T509" s="343"/>
      <c r="U509" s="343"/>
    </row>
    <row r="510" spans="1:21">
      <c r="A510" s="15">
        <f>A491+3</f>
        <v>43912</v>
      </c>
      <c r="B510" s="66" t="s">
        <v>25</v>
      </c>
      <c r="C510" s="47" t="s">
        <v>20</v>
      </c>
      <c r="D510" s="139" t="s">
        <v>10</v>
      </c>
      <c r="E510" s="147">
        <v>65</v>
      </c>
      <c r="F510" s="148" t="s">
        <v>11</v>
      </c>
      <c r="G510" s="341">
        <v>3.25</v>
      </c>
      <c r="H510" s="341" t="s">
        <v>294</v>
      </c>
      <c r="I510" s="341" t="s">
        <v>294</v>
      </c>
      <c r="K510" s="19" t="s">
        <v>20</v>
      </c>
      <c r="L510" s="20" t="s">
        <v>10</v>
      </c>
      <c r="M510" s="21">
        <v>65</v>
      </c>
      <c r="N510" s="22" t="s">
        <v>11</v>
      </c>
      <c r="S510" s="342">
        <v>3.25</v>
      </c>
    </row>
    <row r="511" spans="1:21">
      <c r="A511" s="25"/>
      <c r="B511" s="48"/>
      <c r="C511" s="49"/>
      <c r="D511" s="154" t="s">
        <v>21</v>
      </c>
      <c r="E511" s="74">
        <v>15</v>
      </c>
      <c r="F511" s="75" t="s">
        <v>11</v>
      </c>
      <c r="G511" s="341">
        <v>0.75</v>
      </c>
      <c r="H511" s="341" t="s">
        <v>294</v>
      </c>
      <c r="I511" s="341" t="s">
        <v>294</v>
      </c>
      <c r="K511" s="28"/>
      <c r="L511" s="29" t="s">
        <v>21</v>
      </c>
      <c r="M511" s="30">
        <v>15</v>
      </c>
      <c r="N511" s="31" t="s">
        <v>11</v>
      </c>
      <c r="S511" s="342">
        <v>0.75</v>
      </c>
    </row>
    <row r="512" spans="1:21">
      <c r="A512" s="25"/>
      <c r="B512" s="48"/>
      <c r="C512" s="50" t="s">
        <v>206</v>
      </c>
      <c r="D512" s="154" t="s">
        <v>841</v>
      </c>
      <c r="E512" s="74">
        <v>70</v>
      </c>
      <c r="F512" s="75" t="s">
        <v>18</v>
      </c>
      <c r="G512" s="341" t="s">
        <v>294</v>
      </c>
      <c r="H512" s="341">
        <v>2</v>
      </c>
      <c r="I512" s="341" t="s">
        <v>294</v>
      </c>
      <c r="K512" s="33" t="s">
        <v>233</v>
      </c>
      <c r="L512" s="29" t="s">
        <v>234</v>
      </c>
      <c r="M512" s="30">
        <v>30</v>
      </c>
      <c r="N512" s="31" t="s">
        <v>11</v>
      </c>
      <c r="T512" s="342">
        <f>30/35</f>
        <v>0.8571428571428571</v>
      </c>
    </row>
    <row r="513" spans="1:21">
      <c r="A513" s="25"/>
      <c r="B513" s="48"/>
      <c r="C513" s="49"/>
      <c r="D513" s="154" t="s">
        <v>262</v>
      </c>
      <c r="E513" s="74">
        <v>25</v>
      </c>
      <c r="F513" s="75" t="s">
        <v>842</v>
      </c>
      <c r="G513" s="341" t="s">
        <v>294</v>
      </c>
      <c r="H513" s="341">
        <v>0.35714285714285715</v>
      </c>
      <c r="I513" s="341" t="s">
        <v>294</v>
      </c>
      <c r="K513" s="28"/>
      <c r="L513" s="29" t="s">
        <v>262</v>
      </c>
      <c r="M513" s="30">
        <v>25</v>
      </c>
      <c r="N513" s="31" t="s">
        <v>11</v>
      </c>
      <c r="T513" s="342">
        <f>25/70</f>
        <v>0.35714285714285715</v>
      </c>
    </row>
    <row r="514" spans="1:21">
      <c r="A514" s="25"/>
      <c r="B514" s="48"/>
      <c r="C514" s="49"/>
      <c r="D514" s="154" t="s">
        <v>843</v>
      </c>
      <c r="E514" s="74">
        <v>10</v>
      </c>
      <c r="F514" s="75" t="s">
        <v>842</v>
      </c>
      <c r="G514" s="341" t="s">
        <v>294</v>
      </c>
      <c r="H514" s="341" t="s">
        <v>294</v>
      </c>
      <c r="I514" s="341">
        <v>0.1</v>
      </c>
      <c r="K514" s="28"/>
      <c r="L514" s="29" t="s">
        <v>547</v>
      </c>
      <c r="M514" s="30">
        <v>15</v>
      </c>
      <c r="N514" s="31" t="s">
        <v>11</v>
      </c>
      <c r="U514" s="342">
        <v>0.15</v>
      </c>
    </row>
    <row r="515" spans="1:21">
      <c r="A515" s="25"/>
      <c r="B515" s="48"/>
      <c r="C515" s="49"/>
      <c r="D515" s="154" t="s">
        <v>844</v>
      </c>
      <c r="E515" s="74">
        <v>5</v>
      </c>
      <c r="F515" s="75" t="s">
        <v>842</v>
      </c>
      <c r="G515" s="341" t="s">
        <v>294</v>
      </c>
      <c r="H515" s="341" t="s">
        <v>294</v>
      </c>
      <c r="I515" s="341">
        <v>0.05</v>
      </c>
      <c r="K515" s="28"/>
      <c r="L515" s="29" t="s">
        <v>207</v>
      </c>
      <c r="M515" s="30"/>
      <c r="N515" s="31" t="s">
        <v>11</v>
      </c>
      <c r="O515" s="150"/>
      <c r="P515" s="150"/>
      <c r="Q515" s="150"/>
    </row>
    <row r="516" spans="1:21" s="149" customFormat="1">
      <c r="A516" s="25"/>
      <c r="B516" s="48"/>
      <c r="C516" s="151"/>
      <c r="D516" s="154" t="s">
        <v>207</v>
      </c>
      <c r="E516" s="74"/>
      <c r="F516" s="75"/>
      <c r="G516" s="341" t="s">
        <v>294</v>
      </c>
      <c r="H516" s="341" t="s">
        <v>294</v>
      </c>
      <c r="I516" s="341"/>
      <c r="J516" s="150"/>
      <c r="K516" s="28"/>
      <c r="L516" s="29"/>
      <c r="M516" s="30"/>
      <c r="N516" s="31"/>
      <c r="O516" s="150"/>
      <c r="P516" s="150"/>
      <c r="Q516" s="150"/>
      <c r="R516" s="45"/>
      <c r="S516" s="342"/>
      <c r="T516" s="342"/>
      <c r="U516" s="342"/>
    </row>
    <row r="517" spans="1:21" s="149" customFormat="1">
      <c r="A517" s="25"/>
      <c r="B517" s="48"/>
      <c r="C517" s="151"/>
      <c r="D517" s="154" t="s">
        <v>131</v>
      </c>
      <c r="E517" s="74"/>
      <c r="F517" s="75"/>
      <c r="G517" s="341" t="s">
        <v>294</v>
      </c>
      <c r="H517" s="341" t="s">
        <v>294</v>
      </c>
      <c r="I517" s="341"/>
      <c r="J517" s="150"/>
      <c r="K517" s="28"/>
      <c r="L517" s="29"/>
      <c r="M517" s="30"/>
      <c r="N517" s="31"/>
      <c r="O517" s="107"/>
      <c r="P517" s="107"/>
      <c r="Q517" s="107"/>
      <c r="R517" s="45"/>
      <c r="S517" s="342"/>
      <c r="T517" s="342"/>
      <c r="U517" s="342"/>
    </row>
    <row r="518" spans="1:21" s="106" customFormat="1">
      <c r="A518" s="25"/>
      <c r="B518" s="48"/>
      <c r="C518" s="110"/>
      <c r="D518" s="154" t="s">
        <v>17</v>
      </c>
      <c r="E518" s="74"/>
      <c r="F518" s="75"/>
      <c r="G518" s="341" t="s">
        <v>294</v>
      </c>
      <c r="H518" s="341" t="s">
        <v>294</v>
      </c>
      <c r="I518" s="341"/>
      <c r="J518" s="107"/>
      <c r="K518" s="28"/>
      <c r="L518" s="29"/>
      <c r="M518" s="30"/>
      <c r="N518" s="31"/>
      <c r="O518" s="107"/>
      <c r="P518" s="107"/>
      <c r="Q518" s="107"/>
      <c r="R518" s="45"/>
      <c r="S518" s="342"/>
      <c r="T518" s="342"/>
      <c r="U518" s="342"/>
    </row>
    <row r="519" spans="1:21" s="106" customFormat="1" ht="17.05" thickBot="1">
      <c r="A519" s="25"/>
      <c r="B519" s="48"/>
      <c r="C519" s="110"/>
      <c r="D519" s="154" t="s">
        <v>120</v>
      </c>
      <c r="E519" s="74"/>
      <c r="F519" s="75"/>
      <c r="G519" s="341" t="s">
        <v>294</v>
      </c>
      <c r="H519" s="341" t="s">
        <v>294</v>
      </c>
      <c r="I519" s="341"/>
      <c r="J519" s="107"/>
      <c r="K519" s="28"/>
      <c r="L519" s="29"/>
      <c r="M519" s="30"/>
      <c r="N519" s="31"/>
      <c r="S519" s="342"/>
      <c r="T519" s="342"/>
      <c r="U519" s="342"/>
    </row>
    <row r="520" spans="1:21">
      <c r="A520" s="25"/>
      <c r="B520" s="48"/>
      <c r="C520" s="50" t="s">
        <v>148</v>
      </c>
      <c r="D520" s="154" t="s">
        <v>845</v>
      </c>
      <c r="E520" s="74">
        <v>40</v>
      </c>
      <c r="F520" s="75" t="s">
        <v>11</v>
      </c>
      <c r="G520" s="341" t="s">
        <v>294</v>
      </c>
      <c r="H520" s="341" t="s">
        <v>294</v>
      </c>
      <c r="I520" s="341">
        <v>0.4</v>
      </c>
      <c r="K520" s="33" t="s">
        <v>148</v>
      </c>
      <c r="L520" s="29" t="s">
        <v>521</v>
      </c>
      <c r="M520" s="30">
        <v>40</v>
      </c>
      <c r="N520" s="31" t="s">
        <v>11</v>
      </c>
      <c r="O520" s="17" t="s">
        <v>289</v>
      </c>
      <c r="P520" s="20" t="s">
        <v>282</v>
      </c>
      <c r="Q520" s="21">
        <v>50</v>
      </c>
      <c r="R520" s="22" t="s">
        <v>11</v>
      </c>
      <c r="T520" s="342">
        <f>50/40</f>
        <v>1.25</v>
      </c>
      <c r="U520" s="342">
        <v>0.4</v>
      </c>
    </row>
    <row r="521" spans="1:21">
      <c r="A521" s="25"/>
      <c r="B521" s="48"/>
      <c r="C521" s="49"/>
      <c r="D521" s="154" t="s">
        <v>256</v>
      </c>
      <c r="E521" s="74">
        <v>30</v>
      </c>
      <c r="F521" s="75" t="s">
        <v>11</v>
      </c>
      <c r="G521" s="341" t="s">
        <v>294</v>
      </c>
      <c r="H521" s="341">
        <v>0.42857142857142855</v>
      </c>
      <c r="I521" s="341" t="s">
        <v>294</v>
      </c>
      <c r="K521" s="28"/>
      <c r="L521" s="29" t="s">
        <v>256</v>
      </c>
      <c r="M521" s="30">
        <v>30</v>
      </c>
      <c r="N521" s="31" t="s">
        <v>11</v>
      </c>
      <c r="O521" s="63"/>
      <c r="P521" s="29" t="s">
        <v>528</v>
      </c>
      <c r="Q521" s="30">
        <v>3</v>
      </c>
      <c r="R521" s="31" t="s">
        <v>11</v>
      </c>
      <c r="T521" s="342">
        <f>30/70</f>
        <v>0.42857142857142855</v>
      </c>
      <c r="U521" s="342">
        <v>0.03</v>
      </c>
    </row>
    <row r="522" spans="1:21">
      <c r="A522" s="25"/>
      <c r="B522" s="48"/>
      <c r="C522" s="49"/>
      <c r="D522" s="154" t="s">
        <v>846</v>
      </c>
      <c r="E522" s="74">
        <v>10</v>
      </c>
      <c r="F522" s="75" t="s">
        <v>11</v>
      </c>
      <c r="G522" s="341" t="s">
        <v>294</v>
      </c>
      <c r="H522" s="341" t="s">
        <v>294</v>
      </c>
      <c r="I522" s="341">
        <v>0.1</v>
      </c>
      <c r="K522" s="28"/>
      <c r="L522" s="29" t="s">
        <v>534</v>
      </c>
      <c r="M522" s="30">
        <v>10</v>
      </c>
      <c r="N522" s="31" t="s">
        <v>11</v>
      </c>
      <c r="O522" s="63"/>
      <c r="P522" s="29" t="s">
        <v>517</v>
      </c>
      <c r="Q522" s="30">
        <v>2</v>
      </c>
      <c r="R522" s="31" t="s">
        <v>11</v>
      </c>
      <c r="U522" s="342">
        <f>0.12</f>
        <v>0.12</v>
      </c>
    </row>
    <row r="523" spans="1:21">
      <c r="A523" s="25"/>
      <c r="B523" s="48"/>
      <c r="C523" s="49"/>
      <c r="D523" s="154" t="s">
        <v>142</v>
      </c>
      <c r="E523" s="74"/>
      <c r="F523" s="75" t="s">
        <v>11</v>
      </c>
      <c r="G523" s="341" t="s">
        <v>294</v>
      </c>
      <c r="H523" s="341" t="s">
        <v>294</v>
      </c>
      <c r="I523" s="341"/>
      <c r="K523" s="28"/>
      <c r="L523" s="29" t="s">
        <v>142</v>
      </c>
      <c r="M523" s="30"/>
      <c r="N523" s="31" t="s">
        <v>11</v>
      </c>
      <c r="O523" s="63"/>
      <c r="P523" s="29" t="s">
        <v>290</v>
      </c>
      <c r="Q523" s="30">
        <v>5</v>
      </c>
      <c r="R523" s="31" t="s">
        <v>11</v>
      </c>
      <c r="U523" s="342">
        <v>0.05</v>
      </c>
    </row>
    <row r="524" spans="1:21">
      <c r="A524" s="25"/>
      <c r="B524" s="48"/>
      <c r="C524" s="49"/>
      <c r="D524" s="154" t="s">
        <v>847</v>
      </c>
      <c r="E524" s="74"/>
      <c r="F524" s="75" t="s">
        <v>11</v>
      </c>
      <c r="G524" s="341" t="s">
        <v>294</v>
      </c>
      <c r="H524" s="341" t="s">
        <v>294</v>
      </c>
      <c r="I524" s="341"/>
      <c r="K524" s="28"/>
      <c r="L524" s="29" t="s">
        <v>560</v>
      </c>
      <c r="M524" s="30"/>
      <c r="N524" s="31" t="s">
        <v>11</v>
      </c>
      <c r="O524" s="63"/>
      <c r="P524" s="29" t="s">
        <v>516</v>
      </c>
      <c r="Q524" s="30">
        <v>15</v>
      </c>
      <c r="R524" s="31" t="s">
        <v>11</v>
      </c>
      <c r="U524" s="342">
        <v>0.15</v>
      </c>
    </row>
    <row r="525" spans="1:21" s="152" customFormat="1" ht="17.05" thickBot="1">
      <c r="A525" s="25"/>
      <c r="B525" s="48"/>
      <c r="C525" s="154"/>
      <c r="D525" s="154" t="s">
        <v>147</v>
      </c>
      <c r="E525" s="74"/>
      <c r="F525" s="75" t="s">
        <v>11</v>
      </c>
      <c r="G525" s="341" t="s">
        <v>294</v>
      </c>
      <c r="H525" s="341" t="s">
        <v>294</v>
      </c>
      <c r="I525" s="341"/>
      <c r="J525" s="153"/>
      <c r="K525" s="28"/>
      <c r="L525" s="29"/>
      <c r="M525" s="30"/>
      <c r="N525" s="31"/>
      <c r="O525" s="64"/>
      <c r="P525" s="35" t="s">
        <v>163</v>
      </c>
      <c r="Q525" s="42"/>
      <c r="R525" s="36"/>
      <c r="S525" s="342"/>
      <c r="T525" s="342"/>
      <c r="U525" s="342"/>
    </row>
    <row r="526" spans="1:21" s="152" customFormat="1">
      <c r="A526" s="25"/>
      <c r="B526" s="48"/>
      <c r="C526" s="154"/>
      <c r="D526" s="154" t="s">
        <v>131</v>
      </c>
      <c r="E526" s="74"/>
      <c r="F526" s="75" t="s">
        <v>11</v>
      </c>
      <c r="G526" s="341" t="s">
        <v>294</v>
      </c>
      <c r="H526" s="341" t="s">
        <v>294</v>
      </c>
      <c r="I526" s="341"/>
      <c r="J526" s="153"/>
      <c r="K526" s="28"/>
      <c r="L526" s="29"/>
      <c r="M526" s="30"/>
      <c r="N526" s="31"/>
      <c r="O526" s="23"/>
      <c r="P526" s="23"/>
      <c r="Q526" s="24"/>
      <c r="R526" s="24"/>
      <c r="S526" s="342"/>
      <c r="T526" s="342"/>
      <c r="U526" s="342"/>
    </row>
    <row r="527" spans="1:21">
      <c r="A527" s="25"/>
      <c r="B527" s="48"/>
      <c r="C527" s="50" t="s">
        <v>12</v>
      </c>
      <c r="D527" s="154" t="s">
        <v>12</v>
      </c>
      <c r="E527" s="74">
        <v>70</v>
      </c>
      <c r="F527" s="75" t="s">
        <v>11</v>
      </c>
      <c r="G527" s="341" t="s">
        <v>294</v>
      </c>
      <c r="H527" s="341" t="s">
        <v>294</v>
      </c>
      <c r="I527" s="341">
        <v>0.7</v>
      </c>
      <c r="K527" s="33" t="s">
        <v>12</v>
      </c>
      <c r="L527" s="29" t="s">
        <v>12</v>
      </c>
      <c r="M527" s="30">
        <v>70</v>
      </c>
      <c r="N527" s="31" t="s">
        <v>11</v>
      </c>
      <c r="O527" s="23"/>
      <c r="P527" s="23"/>
      <c r="Q527" s="23"/>
      <c r="R527" s="24"/>
      <c r="S527" s="342" t="s">
        <v>294</v>
      </c>
      <c r="T527" s="342" t="s">
        <v>294</v>
      </c>
      <c r="U527" s="342">
        <v>0.7</v>
      </c>
    </row>
    <row r="528" spans="1:21">
      <c r="A528" s="25"/>
      <c r="B528" s="48"/>
      <c r="C528" s="49"/>
      <c r="D528" s="154" t="s">
        <v>13</v>
      </c>
      <c r="E528" s="74">
        <v>1</v>
      </c>
      <c r="F528" s="75" t="s">
        <v>11</v>
      </c>
      <c r="G528" s="341" t="s">
        <v>294</v>
      </c>
      <c r="H528" s="341" t="s">
        <v>294</v>
      </c>
      <c r="I528" s="341"/>
      <c r="K528" s="28"/>
      <c r="L528" s="29" t="s">
        <v>13</v>
      </c>
      <c r="M528" s="30">
        <v>1</v>
      </c>
      <c r="N528" s="31" t="s">
        <v>11</v>
      </c>
      <c r="S528" s="342" t="s">
        <v>294</v>
      </c>
      <c r="T528" s="342" t="s">
        <v>294</v>
      </c>
      <c r="U528" s="342">
        <v>0.01</v>
      </c>
    </row>
    <row r="529" spans="1:21">
      <c r="A529" s="25"/>
      <c r="B529" s="48"/>
      <c r="C529" s="50" t="s">
        <v>277</v>
      </c>
      <c r="D529" s="154" t="s">
        <v>848</v>
      </c>
      <c r="E529" s="74">
        <v>15</v>
      </c>
      <c r="F529" s="75" t="s">
        <v>11</v>
      </c>
      <c r="G529" s="341" t="s">
        <v>294</v>
      </c>
      <c r="H529" s="341" t="s">
        <v>294</v>
      </c>
      <c r="I529" s="341">
        <v>0.15</v>
      </c>
      <c r="K529" s="33" t="s">
        <v>276</v>
      </c>
      <c r="L529" s="29" t="s">
        <v>542</v>
      </c>
      <c r="M529" s="30">
        <v>15</v>
      </c>
      <c r="N529" s="31" t="s">
        <v>11</v>
      </c>
      <c r="S529" s="342" t="s">
        <v>294</v>
      </c>
      <c r="T529" s="342" t="s">
        <v>294</v>
      </c>
      <c r="U529" s="342">
        <v>0.15</v>
      </c>
    </row>
    <row r="530" spans="1:21">
      <c r="A530" s="25"/>
      <c r="B530" s="48"/>
      <c r="C530" s="49"/>
      <c r="D530" s="154" t="s">
        <v>849</v>
      </c>
      <c r="E530" s="74">
        <v>10</v>
      </c>
      <c r="F530" s="75" t="s">
        <v>11</v>
      </c>
      <c r="G530" s="341" t="s">
        <v>294</v>
      </c>
      <c r="H530" s="341" t="s">
        <v>294</v>
      </c>
      <c r="I530" s="341">
        <v>0.1</v>
      </c>
      <c r="K530" s="28"/>
      <c r="L530" s="29" t="s">
        <v>589</v>
      </c>
      <c r="M530" s="30">
        <v>10</v>
      </c>
      <c r="N530" s="31" t="s">
        <v>11</v>
      </c>
      <c r="O530" s="150"/>
      <c r="P530" s="150"/>
      <c r="Q530" s="150"/>
      <c r="S530" s="342" t="s">
        <v>294</v>
      </c>
      <c r="T530" s="342" t="s">
        <v>294</v>
      </c>
      <c r="U530" s="342">
        <v>0.1</v>
      </c>
    </row>
    <row r="531" spans="1:21" s="149" customFormat="1">
      <c r="A531" s="25"/>
      <c r="B531" s="48"/>
      <c r="C531" s="151"/>
      <c r="D531" s="154" t="s">
        <v>850</v>
      </c>
      <c r="E531" s="74">
        <v>5</v>
      </c>
      <c r="F531" s="75" t="s">
        <v>11</v>
      </c>
      <c r="G531" s="341">
        <v>5.5555555555555552E-2</v>
      </c>
      <c r="H531" s="341" t="s">
        <v>294</v>
      </c>
      <c r="I531" s="341" t="s">
        <v>294</v>
      </c>
      <c r="J531" s="150"/>
      <c r="K531" s="28"/>
      <c r="L531" s="29" t="s">
        <v>484</v>
      </c>
      <c r="M531" s="30">
        <v>5</v>
      </c>
      <c r="N531" s="31" t="s">
        <v>11</v>
      </c>
      <c r="O531" s="14"/>
      <c r="P531" s="14"/>
      <c r="Q531" s="14"/>
      <c r="R531" s="45"/>
      <c r="S531" s="342">
        <v>5.5555555555555552E-2</v>
      </c>
      <c r="T531" s="342" t="s">
        <v>294</v>
      </c>
      <c r="U531" s="342" t="s">
        <v>294</v>
      </c>
    </row>
    <row r="532" spans="1:21" ht="17.05" thickBot="1">
      <c r="A532" s="38"/>
      <c r="B532" s="52"/>
      <c r="C532" s="53" t="s">
        <v>14</v>
      </c>
      <c r="D532" s="56" t="s">
        <v>14</v>
      </c>
      <c r="E532" s="141">
        <v>1</v>
      </c>
      <c r="F532" s="140" t="s">
        <v>18</v>
      </c>
      <c r="G532" s="341" t="s">
        <v>294</v>
      </c>
      <c r="H532" s="341" t="s">
        <v>294</v>
      </c>
      <c r="I532" s="341" t="s">
        <v>294</v>
      </c>
      <c r="K532" s="41" t="s">
        <v>14</v>
      </c>
      <c r="L532" s="35" t="s">
        <v>14</v>
      </c>
      <c r="M532" s="42">
        <v>1</v>
      </c>
      <c r="N532" s="36" t="s">
        <v>18</v>
      </c>
      <c r="O532" s="44"/>
      <c r="P532" s="44"/>
      <c r="Q532" s="44"/>
      <c r="R532" s="55"/>
      <c r="S532" s="345">
        <f>SUM(S510:S531)</f>
        <v>4.0555555555555554</v>
      </c>
      <c r="T532" s="345">
        <f t="shared" ref="T532:U532" si="18">SUM(T510:T531)</f>
        <v>2.8928571428571428</v>
      </c>
      <c r="U532" s="345">
        <f t="shared" si="18"/>
        <v>1.86</v>
      </c>
    </row>
    <row r="533" spans="1:21" s="155" customFormat="1" ht="17.05" thickBot="1">
      <c r="A533" s="65"/>
      <c r="B533" s="55"/>
      <c r="C533" s="44"/>
      <c r="D533" s="44"/>
      <c r="E533" s="55"/>
      <c r="F533" s="55"/>
      <c r="G533" s="350"/>
      <c r="H533" s="350"/>
      <c r="I533" s="350"/>
      <c r="J533" s="44"/>
      <c r="K533" s="44"/>
      <c r="L533" s="44"/>
      <c r="M533" s="55"/>
      <c r="N533" s="55"/>
      <c r="O533" s="14"/>
      <c r="P533" s="14"/>
      <c r="Q533" s="14"/>
      <c r="R533" s="45"/>
      <c r="S533" s="343"/>
      <c r="T533" s="343"/>
      <c r="U533" s="343"/>
    </row>
    <row r="534" spans="1:21">
      <c r="A534" s="15">
        <f>A510+1</f>
        <v>43913</v>
      </c>
      <c r="B534" s="66" t="s">
        <v>24</v>
      </c>
      <c r="C534" s="47" t="s">
        <v>116</v>
      </c>
      <c r="D534" s="139" t="s">
        <v>851</v>
      </c>
      <c r="E534" s="147">
        <v>70</v>
      </c>
      <c r="F534" s="148" t="s">
        <v>11</v>
      </c>
      <c r="G534" s="341">
        <v>3.5</v>
      </c>
      <c r="H534" s="341" t="s">
        <v>294</v>
      </c>
      <c r="I534" s="341" t="s">
        <v>294</v>
      </c>
      <c r="K534" s="19" t="s">
        <v>116</v>
      </c>
      <c r="L534" s="20" t="s">
        <v>117</v>
      </c>
      <c r="M534" s="21">
        <v>70</v>
      </c>
      <c r="N534" s="22" t="s">
        <v>11</v>
      </c>
      <c r="S534" s="342">
        <v>3.5</v>
      </c>
    </row>
    <row r="535" spans="1:21" ht="32.75">
      <c r="A535" s="25"/>
      <c r="B535" s="48"/>
      <c r="C535" s="50" t="s">
        <v>209</v>
      </c>
      <c r="D535" s="154" t="s">
        <v>852</v>
      </c>
      <c r="E535" s="74">
        <v>70</v>
      </c>
      <c r="F535" s="75" t="s">
        <v>11</v>
      </c>
      <c r="G535" s="341" t="s">
        <v>294</v>
      </c>
      <c r="H535" s="341">
        <v>2</v>
      </c>
      <c r="I535" s="341" t="s">
        <v>294</v>
      </c>
      <c r="K535" s="33" t="s">
        <v>235</v>
      </c>
      <c r="L535" s="29" t="s">
        <v>229</v>
      </c>
      <c r="M535" s="30">
        <v>35</v>
      </c>
      <c r="N535" s="31" t="s">
        <v>11</v>
      </c>
      <c r="T535" s="342">
        <v>1</v>
      </c>
    </row>
    <row r="536" spans="1:21">
      <c r="A536" s="25"/>
      <c r="B536" s="48"/>
      <c r="C536" s="49"/>
      <c r="D536" s="154" t="s">
        <v>853</v>
      </c>
      <c r="E536" s="74">
        <v>25</v>
      </c>
      <c r="F536" s="75" t="s">
        <v>11</v>
      </c>
      <c r="G536" s="341">
        <v>0.27777777777777779</v>
      </c>
      <c r="H536" s="341" t="s">
        <v>294</v>
      </c>
      <c r="I536" s="341" t="s">
        <v>294</v>
      </c>
      <c r="K536" s="28"/>
      <c r="L536" s="29" t="s">
        <v>489</v>
      </c>
      <c r="M536" s="30">
        <v>25</v>
      </c>
      <c r="N536" s="31" t="s">
        <v>11</v>
      </c>
      <c r="S536" s="342">
        <v>0.16666666666666666</v>
      </c>
      <c r="T536" s="342" t="s">
        <v>294</v>
      </c>
      <c r="U536" s="342" t="s">
        <v>294</v>
      </c>
    </row>
    <row r="537" spans="1:21">
      <c r="A537" s="25"/>
      <c r="B537" s="48"/>
      <c r="C537" s="49"/>
      <c r="D537" s="154" t="s">
        <v>854</v>
      </c>
      <c r="E537" s="74">
        <v>10</v>
      </c>
      <c r="F537" s="75" t="s">
        <v>11</v>
      </c>
      <c r="G537" s="341" t="s">
        <v>294</v>
      </c>
      <c r="H537" s="341" t="s">
        <v>294</v>
      </c>
      <c r="I537" s="341">
        <v>0.1</v>
      </c>
      <c r="K537" s="28"/>
      <c r="L537" s="29" t="s">
        <v>588</v>
      </c>
      <c r="M537" s="30">
        <v>10</v>
      </c>
      <c r="N537" s="31" t="s">
        <v>11</v>
      </c>
      <c r="S537" s="342" t="s">
        <v>294</v>
      </c>
      <c r="T537" s="342" t="s">
        <v>294</v>
      </c>
      <c r="U537" s="342">
        <v>0.1</v>
      </c>
    </row>
    <row r="538" spans="1:21" s="152" customFormat="1">
      <c r="A538" s="25"/>
      <c r="B538" s="48"/>
      <c r="C538" s="154"/>
      <c r="D538" s="154" t="s">
        <v>855</v>
      </c>
      <c r="E538" s="74">
        <v>3</v>
      </c>
      <c r="F538" s="75" t="s">
        <v>11</v>
      </c>
      <c r="G538" s="341" t="s">
        <v>294</v>
      </c>
      <c r="H538" s="341" t="s">
        <v>294</v>
      </c>
      <c r="I538" s="341">
        <v>0.03</v>
      </c>
      <c r="J538" s="153"/>
      <c r="K538" s="28"/>
      <c r="L538" s="29" t="s">
        <v>528</v>
      </c>
      <c r="M538" s="30">
        <v>3</v>
      </c>
      <c r="N538" s="31" t="s">
        <v>11</v>
      </c>
      <c r="O538" s="153"/>
      <c r="P538" s="153"/>
      <c r="Q538" s="153"/>
      <c r="R538" s="45"/>
      <c r="S538" s="342" t="s">
        <v>294</v>
      </c>
      <c r="T538" s="342" t="s">
        <v>294</v>
      </c>
      <c r="U538" s="342">
        <v>0.03</v>
      </c>
    </row>
    <row r="539" spans="1:21" ht="17.05" thickBot="1">
      <c r="A539" s="25"/>
      <c r="B539" s="48"/>
      <c r="C539" s="49"/>
      <c r="D539" s="154" t="s">
        <v>856</v>
      </c>
      <c r="E539" s="74">
        <v>2</v>
      </c>
      <c r="F539" s="75" t="s">
        <v>11</v>
      </c>
      <c r="G539" s="341" t="s">
        <v>294</v>
      </c>
      <c r="H539" s="341" t="s">
        <v>294</v>
      </c>
      <c r="I539" s="341">
        <v>0.02</v>
      </c>
      <c r="K539" s="28"/>
      <c r="L539" s="29" t="s">
        <v>517</v>
      </c>
      <c r="M539" s="30">
        <v>2</v>
      </c>
      <c r="N539" s="31" t="s">
        <v>11</v>
      </c>
      <c r="S539" s="342" t="s">
        <v>294</v>
      </c>
      <c r="T539" s="342" t="s">
        <v>294</v>
      </c>
      <c r="U539" s="342">
        <v>0.02</v>
      </c>
    </row>
    <row r="540" spans="1:21">
      <c r="A540" s="25"/>
      <c r="B540" s="48"/>
      <c r="C540" s="50" t="s">
        <v>210</v>
      </c>
      <c r="D540" s="154" t="s">
        <v>857</v>
      </c>
      <c r="E540" s="74">
        <v>25</v>
      </c>
      <c r="F540" s="75" t="s">
        <v>664</v>
      </c>
      <c r="G540" s="341" t="s">
        <v>294</v>
      </c>
      <c r="H540" s="341" t="s">
        <v>294</v>
      </c>
      <c r="I540" s="341">
        <v>0.25</v>
      </c>
      <c r="K540" s="33" t="s">
        <v>210</v>
      </c>
      <c r="L540" s="29" t="s">
        <v>487</v>
      </c>
      <c r="M540" s="30">
        <v>25</v>
      </c>
      <c r="N540" s="31" t="s">
        <v>11</v>
      </c>
      <c r="O540" s="17" t="s">
        <v>447</v>
      </c>
      <c r="P540" s="20" t="s">
        <v>496</v>
      </c>
      <c r="Q540" s="20">
        <v>30</v>
      </c>
      <c r="R540" s="22" t="s">
        <v>111</v>
      </c>
      <c r="S540" s="342" t="s">
        <v>294</v>
      </c>
      <c r="T540" s="342">
        <f>30/55</f>
        <v>0.54545454545454541</v>
      </c>
      <c r="U540" s="342">
        <v>0.25</v>
      </c>
    </row>
    <row r="541" spans="1:21">
      <c r="A541" s="25"/>
      <c r="B541" s="48"/>
      <c r="C541" s="49"/>
      <c r="D541" s="154" t="s">
        <v>858</v>
      </c>
      <c r="E541" s="74">
        <v>15</v>
      </c>
      <c r="F541" s="75" t="s">
        <v>664</v>
      </c>
      <c r="G541" s="341">
        <v>1</v>
      </c>
      <c r="H541" s="341" t="s">
        <v>294</v>
      </c>
      <c r="I541" s="341" t="s">
        <v>294</v>
      </c>
      <c r="K541" s="28"/>
      <c r="L541" s="29" t="s">
        <v>270</v>
      </c>
      <c r="M541" s="30">
        <v>15</v>
      </c>
      <c r="N541" s="31" t="s">
        <v>11</v>
      </c>
      <c r="O541" s="63"/>
      <c r="P541" s="29" t="s">
        <v>574</v>
      </c>
      <c r="Q541" s="29">
        <v>25</v>
      </c>
      <c r="R541" s="31" t="s">
        <v>111</v>
      </c>
      <c r="S541" s="342">
        <f>15/15+25/85</f>
        <v>1.2941176470588236</v>
      </c>
      <c r="T541" s="342" t="s">
        <v>294</v>
      </c>
    </row>
    <row r="542" spans="1:21" ht="32.75">
      <c r="A542" s="25"/>
      <c r="B542" s="48"/>
      <c r="C542" s="49"/>
      <c r="D542" s="154" t="s">
        <v>859</v>
      </c>
      <c r="E542" s="74">
        <v>5</v>
      </c>
      <c r="F542" s="75" t="s">
        <v>664</v>
      </c>
      <c r="G542" s="341" t="s">
        <v>294</v>
      </c>
      <c r="H542" s="341" t="s">
        <v>294</v>
      </c>
      <c r="I542" s="341">
        <v>0.05</v>
      </c>
      <c r="K542" s="28"/>
      <c r="L542" s="29" t="s">
        <v>540</v>
      </c>
      <c r="M542" s="30">
        <v>10</v>
      </c>
      <c r="N542" s="31" t="s">
        <v>11</v>
      </c>
      <c r="O542" s="63"/>
      <c r="P542" s="29" t="s">
        <v>478</v>
      </c>
      <c r="Q542" s="29">
        <v>5</v>
      </c>
      <c r="R542" s="31" t="s">
        <v>111</v>
      </c>
      <c r="S542" s="342" t="s">
        <v>294</v>
      </c>
      <c r="T542" s="342" t="s">
        <v>294</v>
      </c>
      <c r="U542" s="342">
        <v>0.15</v>
      </c>
    </row>
    <row r="543" spans="1:21" s="106" customFormat="1" ht="17.05" thickBot="1">
      <c r="A543" s="25"/>
      <c r="B543" s="48"/>
      <c r="C543" s="110"/>
      <c r="D543" s="154" t="s">
        <v>860</v>
      </c>
      <c r="E543" s="74">
        <v>10</v>
      </c>
      <c r="F543" s="75" t="s">
        <v>664</v>
      </c>
      <c r="G543" s="341" t="s">
        <v>294</v>
      </c>
      <c r="H543" s="341" t="s">
        <v>294</v>
      </c>
      <c r="I543" s="341">
        <v>0.1</v>
      </c>
      <c r="J543" s="107"/>
      <c r="K543" s="28"/>
      <c r="L543" s="157" t="s">
        <v>553</v>
      </c>
      <c r="M543" s="158">
        <v>10</v>
      </c>
      <c r="N543" s="159" t="s">
        <v>11</v>
      </c>
      <c r="O543" s="64"/>
      <c r="P543" s="35"/>
      <c r="Q543" s="35"/>
      <c r="R543" s="36" t="s">
        <v>111</v>
      </c>
      <c r="S543" s="342" t="s">
        <v>294</v>
      </c>
      <c r="T543" s="342" t="s">
        <v>294</v>
      </c>
      <c r="U543" s="342">
        <v>0.1</v>
      </c>
    </row>
    <row r="544" spans="1:21" s="152" customFormat="1">
      <c r="A544" s="25"/>
      <c r="B544" s="48"/>
      <c r="C544" s="154"/>
      <c r="D544" s="154" t="s">
        <v>861</v>
      </c>
      <c r="E544" s="74">
        <v>5</v>
      </c>
      <c r="F544" s="75" t="s">
        <v>664</v>
      </c>
      <c r="G544" s="341" t="s">
        <v>294</v>
      </c>
      <c r="H544" s="341" t="s">
        <v>294</v>
      </c>
      <c r="I544" s="341">
        <v>0.05</v>
      </c>
      <c r="J544" s="153"/>
      <c r="K544" s="28"/>
      <c r="L544" s="157" t="s">
        <v>479</v>
      </c>
      <c r="M544" s="158">
        <v>5</v>
      </c>
      <c r="N544" s="159" t="s">
        <v>11</v>
      </c>
      <c r="O544" s="23"/>
      <c r="P544" s="23"/>
      <c r="Q544" s="23"/>
      <c r="R544" s="24"/>
      <c r="S544" s="342"/>
      <c r="T544" s="342"/>
      <c r="U544" s="342">
        <v>0.05</v>
      </c>
    </row>
    <row r="545" spans="1:21" s="106" customFormat="1">
      <c r="A545" s="25"/>
      <c r="B545" s="48"/>
      <c r="C545" s="110"/>
      <c r="D545" s="154" t="s">
        <v>862</v>
      </c>
      <c r="E545" s="74">
        <v>10</v>
      </c>
      <c r="F545" s="75" t="s">
        <v>664</v>
      </c>
      <c r="G545" s="341" t="s">
        <v>294</v>
      </c>
      <c r="H545" s="341" t="s">
        <v>294</v>
      </c>
      <c r="I545" s="341">
        <v>0.1</v>
      </c>
      <c r="J545" s="107"/>
      <c r="K545" s="28"/>
      <c r="L545" s="104"/>
      <c r="M545" s="104"/>
      <c r="N545" s="105"/>
      <c r="O545" s="107"/>
      <c r="P545" s="107"/>
      <c r="Q545" s="107"/>
      <c r="R545" s="45"/>
      <c r="S545" s="342" t="s">
        <v>294</v>
      </c>
      <c r="T545" s="342" t="s">
        <v>294</v>
      </c>
      <c r="U545" s="342"/>
    </row>
    <row r="546" spans="1:21" s="152" customFormat="1">
      <c r="A546" s="25"/>
      <c r="B546" s="48"/>
      <c r="C546" s="154"/>
      <c r="D546" s="154" t="s">
        <v>863</v>
      </c>
      <c r="E546" s="74">
        <v>5</v>
      </c>
      <c r="F546" s="75" t="s">
        <v>664</v>
      </c>
      <c r="G546" s="341" t="s">
        <v>294</v>
      </c>
      <c r="H546" s="341">
        <v>0.14285714285714285</v>
      </c>
      <c r="I546" s="341" t="s">
        <v>294</v>
      </c>
      <c r="J546" s="153"/>
      <c r="K546" s="28"/>
      <c r="L546" s="104"/>
      <c r="M546" s="104"/>
      <c r="N546" s="105"/>
      <c r="O546" s="153"/>
      <c r="P546" s="153"/>
      <c r="Q546" s="153"/>
      <c r="R546" s="45"/>
      <c r="S546" s="342"/>
      <c r="T546" s="342"/>
      <c r="U546" s="342"/>
    </row>
    <row r="547" spans="1:21" s="106" customFormat="1">
      <c r="A547" s="25"/>
      <c r="B547" s="48"/>
      <c r="C547" s="110"/>
      <c r="D547" s="154" t="s">
        <v>131</v>
      </c>
      <c r="E547" s="74"/>
      <c r="F547" s="75" t="s">
        <v>664</v>
      </c>
      <c r="G547" s="341" t="s">
        <v>294</v>
      </c>
      <c r="H547" s="341" t="s">
        <v>294</v>
      </c>
      <c r="I547" s="341"/>
      <c r="J547" s="107"/>
      <c r="K547" s="28"/>
      <c r="L547" s="29"/>
      <c r="M547" s="30"/>
      <c r="N547" s="31"/>
      <c r="O547" s="14"/>
      <c r="P547" s="14"/>
      <c r="Q547" s="14"/>
      <c r="R547" s="45"/>
      <c r="S547" s="342" t="s">
        <v>294</v>
      </c>
      <c r="T547" s="342" t="s">
        <v>294</v>
      </c>
      <c r="U547" s="342"/>
    </row>
    <row r="548" spans="1:21">
      <c r="A548" s="25"/>
      <c r="B548" s="48"/>
      <c r="C548" s="50" t="s">
        <v>12</v>
      </c>
      <c r="D548" s="154" t="s">
        <v>12</v>
      </c>
      <c r="E548" s="74">
        <v>70</v>
      </c>
      <c r="F548" s="75" t="s">
        <v>11</v>
      </c>
      <c r="G548" s="341" t="s">
        <v>294</v>
      </c>
      <c r="H548" s="341" t="s">
        <v>294</v>
      </c>
      <c r="I548" s="341">
        <v>0.7</v>
      </c>
      <c r="K548" s="33" t="s">
        <v>12</v>
      </c>
      <c r="L548" s="29" t="s">
        <v>12</v>
      </c>
      <c r="M548" s="30">
        <v>70</v>
      </c>
      <c r="N548" s="31" t="s">
        <v>11</v>
      </c>
      <c r="U548" s="342">
        <v>0.7</v>
      </c>
    </row>
    <row r="549" spans="1:21">
      <c r="A549" s="25"/>
      <c r="B549" s="48"/>
      <c r="C549" s="49"/>
      <c r="D549" s="154" t="s">
        <v>864</v>
      </c>
      <c r="E549" s="74"/>
      <c r="F549" s="75" t="s">
        <v>11</v>
      </c>
      <c r="G549" s="341" t="s">
        <v>294</v>
      </c>
      <c r="H549" s="341" t="s">
        <v>294</v>
      </c>
      <c r="I549" s="341"/>
      <c r="K549" s="28"/>
      <c r="L549" s="29" t="s">
        <v>251</v>
      </c>
      <c r="M549" s="30"/>
      <c r="N549" s="31" t="s">
        <v>11</v>
      </c>
    </row>
    <row r="550" spans="1:21">
      <c r="A550" s="25"/>
      <c r="B550" s="48"/>
      <c r="C550" s="50" t="s">
        <v>425</v>
      </c>
      <c r="D550" s="154" t="s">
        <v>750</v>
      </c>
      <c r="E550" s="74">
        <v>10</v>
      </c>
      <c r="F550" s="75" t="s">
        <v>11</v>
      </c>
      <c r="G550" s="341">
        <v>0.11764705882352941</v>
      </c>
      <c r="H550" s="341" t="s">
        <v>294</v>
      </c>
      <c r="I550" s="341" t="s">
        <v>294</v>
      </c>
      <c r="K550" s="33" t="s">
        <v>425</v>
      </c>
      <c r="L550" s="29" t="s">
        <v>490</v>
      </c>
      <c r="M550" s="30">
        <v>10</v>
      </c>
      <c r="N550" s="31" t="s">
        <v>11</v>
      </c>
      <c r="S550" s="342">
        <v>0.1176</v>
      </c>
    </row>
    <row r="551" spans="1:21">
      <c r="A551" s="25"/>
      <c r="B551" s="48"/>
      <c r="C551" s="49"/>
      <c r="D551" s="154" t="s">
        <v>865</v>
      </c>
      <c r="E551" s="74">
        <v>20</v>
      </c>
      <c r="F551" s="75" t="s">
        <v>11</v>
      </c>
      <c r="G551" s="341" t="s">
        <v>294</v>
      </c>
      <c r="H551" s="341" t="s">
        <v>294</v>
      </c>
      <c r="I551" s="341">
        <v>0.2</v>
      </c>
      <c r="K551" s="28"/>
      <c r="L551" s="29" t="s">
        <v>551</v>
      </c>
      <c r="M551" s="30">
        <v>20</v>
      </c>
      <c r="N551" s="31" t="s">
        <v>11</v>
      </c>
      <c r="O551" s="150"/>
      <c r="P551" s="150"/>
      <c r="Q551" s="150"/>
      <c r="U551" s="342">
        <v>0.2</v>
      </c>
    </row>
    <row r="552" spans="1:21" s="149" customFormat="1">
      <c r="A552" s="25"/>
      <c r="B552" s="48"/>
      <c r="C552" s="151"/>
      <c r="D552" s="154" t="s">
        <v>13</v>
      </c>
      <c r="E552" s="74">
        <v>0.5</v>
      </c>
      <c r="F552" s="75" t="s">
        <v>11</v>
      </c>
      <c r="G552" s="341" t="s">
        <v>294</v>
      </c>
      <c r="H552" s="341" t="s">
        <v>294</v>
      </c>
      <c r="I552" s="341">
        <v>5.0000000000000001E-3</v>
      </c>
      <c r="J552" s="150"/>
      <c r="K552" s="28"/>
      <c r="L552" s="29" t="s">
        <v>13</v>
      </c>
      <c r="M552" s="30">
        <v>0.5</v>
      </c>
      <c r="N552" s="31" t="s">
        <v>11</v>
      </c>
      <c r="O552" s="14"/>
      <c r="P552" s="14"/>
      <c r="Q552" s="14"/>
      <c r="R552" s="45"/>
      <c r="S552" s="342"/>
      <c r="T552" s="342"/>
      <c r="U552" s="342">
        <v>5.0000000000000001E-3</v>
      </c>
    </row>
    <row r="553" spans="1:21" s="152" customFormat="1">
      <c r="A553" s="25"/>
      <c r="B553" s="48"/>
      <c r="C553" s="100"/>
      <c r="D553" s="100" t="s">
        <v>617</v>
      </c>
      <c r="E553" s="128">
        <v>1</v>
      </c>
      <c r="F553" s="129" t="s">
        <v>11</v>
      </c>
      <c r="G553" s="341"/>
      <c r="H553" s="341"/>
      <c r="I553" s="341"/>
      <c r="J553" s="153"/>
      <c r="K553" s="90"/>
      <c r="L553" s="82"/>
      <c r="M553" s="86"/>
      <c r="N553" s="91"/>
      <c r="O553" s="153"/>
      <c r="P553" s="153"/>
      <c r="Q553" s="153"/>
      <c r="R553" s="45"/>
      <c r="S553" s="342"/>
      <c r="T553" s="342"/>
      <c r="U553" s="342"/>
    </row>
    <row r="554" spans="1:21" ht="17.05" thickBot="1">
      <c r="A554" s="38"/>
      <c r="B554" s="52"/>
      <c r="C554" s="53" t="s">
        <v>924</v>
      </c>
      <c r="D554" s="56" t="s">
        <v>77</v>
      </c>
      <c r="E554" s="141">
        <v>1</v>
      </c>
      <c r="F554" s="140" t="s">
        <v>18</v>
      </c>
      <c r="G554" s="341"/>
      <c r="H554" s="341"/>
      <c r="I554" s="341"/>
      <c r="K554" s="41" t="s">
        <v>77</v>
      </c>
      <c r="L554" s="35" t="s">
        <v>77</v>
      </c>
      <c r="M554" s="42">
        <v>1</v>
      </c>
      <c r="N554" s="36" t="s">
        <v>18</v>
      </c>
      <c r="O554" s="44"/>
      <c r="P554" s="44"/>
      <c r="Q554" s="44"/>
      <c r="R554" s="55"/>
      <c r="S554" s="345">
        <f>SUM(S534:S552)</f>
        <v>5.0783843137254907</v>
      </c>
      <c r="T554" s="345">
        <f t="shared" ref="T554:U554" si="19">SUM(T534:T552)</f>
        <v>1.5454545454545454</v>
      </c>
      <c r="U554" s="345">
        <f t="shared" si="19"/>
        <v>1.6049999999999998</v>
      </c>
    </row>
    <row r="555" spans="1:21" s="155" customFormat="1" ht="17.05" thickBot="1">
      <c r="A555" s="65"/>
      <c r="B555" s="55"/>
      <c r="C555" s="44"/>
      <c r="D555" s="44"/>
      <c r="E555" s="55"/>
      <c r="F555" s="55"/>
      <c r="G555" s="350"/>
      <c r="H555" s="350"/>
      <c r="I555" s="350"/>
      <c r="J555" s="44"/>
      <c r="K555" s="44"/>
      <c r="L555" s="44"/>
      <c r="M555" s="55"/>
      <c r="N555" s="55"/>
      <c r="O555" s="14"/>
      <c r="P555" s="14"/>
      <c r="Q555" s="14"/>
      <c r="R555" s="45"/>
      <c r="S555" s="343"/>
      <c r="T555" s="343"/>
      <c r="U555" s="343"/>
    </row>
    <row r="556" spans="1:21">
      <c r="A556" s="15">
        <f>A534+1</f>
        <v>43914</v>
      </c>
      <c r="B556" s="66" t="s">
        <v>26</v>
      </c>
      <c r="C556" s="47" t="s">
        <v>134</v>
      </c>
      <c r="D556" s="139" t="s">
        <v>10</v>
      </c>
      <c r="E556" s="147">
        <v>65</v>
      </c>
      <c r="F556" s="148" t="s">
        <v>664</v>
      </c>
      <c r="G556" s="341">
        <v>3.25</v>
      </c>
      <c r="H556" s="341" t="s">
        <v>294</v>
      </c>
      <c r="I556" s="341" t="s">
        <v>294</v>
      </c>
      <c r="K556" s="19"/>
      <c r="L556" s="20"/>
      <c r="M556" s="21"/>
      <c r="N556" s="22"/>
    </row>
    <row r="557" spans="1:21">
      <c r="A557" s="25"/>
      <c r="B557" s="48"/>
      <c r="C557" s="154"/>
      <c r="D557" s="154" t="s">
        <v>135</v>
      </c>
      <c r="E557" s="74">
        <v>15</v>
      </c>
      <c r="F557" s="75" t="s">
        <v>620</v>
      </c>
      <c r="G557" s="341">
        <v>0.75</v>
      </c>
      <c r="H557" s="341" t="s">
        <v>294</v>
      </c>
      <c r="I557" s="341" t="s">
        <v>294</v>
      </c>
      <c r="K557" s="28"/>
      <c r="L557" s="29"/>
      <c r="M557" s="30"/>
      <c r="N557" s="31"/>
    </row>
    <row r="558" spans="1:21">
      <c r="A558" s="25"/>
      <c r="B558" s="48"/>
      <c r="C558" s="50" t="s">
        <v>607</v>
      </c>
      <c r="D558" s="154" t="s">
        <v>608</v>
      </c>
      <c r="E558" s="74">
        <v>60</v>
      </c>
      <c r="F558" s="75" t="s">
        <v>11</v>
      </c>
      <c r="G558" s="341" t="s">
        <v>294</v>
      </c>
      <c r="H558" s="341">
        <v>1.7142857142857142</v>
      </c>
      <c r="I558" s="341" t="s">
        <v>294</v>
      </c>
      <c r="K558" s="33"/>
      <c r="L558" s="29"/>
      <c r="M558" s="30"/>
      <c r="N558" s="31"/>
    </row>
    <row r="559" spans="1:21">
      <c r="A559" s="25"/>
      <c r="B559" s="48"/>
      <c r="C559" s="154"/>
      <c r="D559" s="154"/>
      <c r="E559" s="74"/>
      <c r="F559" s="75"/>
      <c r="G559" s="341" t="s">
        <v>294</v>
      </c>
      <c r="K559" s="28"/>
      <c r="L559" s="29"/>
      <c r="M559" s="30"/>
      <c r="N559" s="31"/>
    </row>
    <row r="560" spans="1:21">
      <c r="A560" s="25"/>
      <c r="B560" s="48"/>
      <c r="C560" s="50" t="s">
        <v>211</v>
      </c>
      <c r="D560" s="154" t="s">
        <v>267</v>
      </c>
      <c r="E560" s="74">
        <v>50</v>
      </c>
      <c r="F560" s="75" t="s">
        <v>620</v>
      </c>
      <c r="G560" s="341" t="s">
        <v>294</v>
      </c>
      <c r="H560" s="341">
        <v>0.625</v>
      </c>
      <c r="I560" s="341" t="s">
        <v>294</v>
      </c>
      <c r="K560" s="33"/>
      <c r="L560" s="29"/>
      <c r="M560" s="30"/>
      <c r="N560" s="31"/>
    </row>
    <row r="561" spans="1:21" ht="32.75">
      <c r="A561" s="25"/>
      <c r="B561" s="48"/>
      <c r="C561" s="154"/>
      <c r="D561" s="154" t="s">
        <v>866</v>
      </c>
      <c r="E561" s="74">
        <v>18</v>
      </c>
      <c r="F561" s="75" t="s">
        <v>620</v>
      </c>
      <c r="G561" s="341" t="s">
        <v>294</v>
      </c>
      <c r="H561" s="341">
        <v>0.32727272727272727</v>
      </c>
      <c r="I561" s="341" t="s">
        <v>294</v>
      </c>
      <c r="K561" s="28"/>
      <c r="L561" s="29"/>
      <c r="M561" s="30"/>
      <c r="N561" s="31"/>
    </row>
    <row r="562" spans="1:21">
      <c r="A562" s="25"/>
      <c r="B562" s="48"/>
      <c r="C562" s="154"/>
      <c r="D562" s="154" t="s">
        <v>867</v>
      </c>
      <c r="E562" s="74">
        <v>10</v>
      </c>
      <c r="F562" s="75" t="s">
        <v>620</v>
      </c>
      <c r="G562" s="341" t="s">
        <v>294</v>
      </c>
      <c r="H562" s="341" t="s">
        <v>294</v>
      </c>
      <c r="I562" s="341">
        <v>0.1</v>
      </c>
      <c r="K562" s="28"/>
      <c r="L562" s="29"/>
      <c r="M562" s="30"/>
      <c r="N562" s="31"/>
    </row>
    <row r="563" spans="1:21">
      <c r="A563" s="25"/>
      <c r="B563" s="48"/>
      <c r="C563" s="154"/>
      <c r="D563" s="154" t="s">
        <v>868</v>
      </c>
      <c r="E563" s="74">
        <v>4</v>
      </c>
      <c r="F563" s="75" t="s">
        <v>620</v>
      </c>
      <c r="G563" s="341" t="s">
        <v>294</v>
      </c>
      <c r="H563" s="341">
        <v>0.11428571428571428</v>
      </c>
      <c r="I563" s="341" t="s">
        <v>294</v>
      </c>
      <c r="K563" s="28"/>
      <c r="L563" s="29"/>
      <c r="M563" s="30"/>
      <c r="N563" s="31"/>
    </row>
    <row r="564" spans="1:21">
      <c r="A564" s="25"/>
      <c r="B564" s="48"/>
      <c r="C564" s="154"/>
      <c r="D564" s="154" t="s">
        <v>131</v>
      </c>
      <c r="E564" s="74"/>
      <c r="F564" s="75" t="s">
        <v>620</v>
      </c>
      <c r="G564" s="341" t="s">
        <v>294</v>
      </c>
      <c r="H564" s="341" t="s">
        <v>294</v>
      </c>
      <c r="I564" s="341"/>
      <c r="K564" s="28"/>
      <c r="L564" s="29"/>
      <c r="M564" s="30"/>
      <c r="N564" s="31"/>
    </row>
    <row r="565" spans="1:21">
      <c r="A565" s="25"/>
      <c r="B565" s="48"/>
      <c r="C565" s="154"/>
      <c r="D565" s="154" t="s">
        <v>17</v>
      </c>
      <c r="E565" s="74"/>
      <c r="F565" s="75" t="s">
        <v>620</v>
      </c>
      <c r="G565" s="341" t="s">
        <v>294</v>
      </c>
      <c r="H565" s="341" t="s">
        <v>294</v>
      </c>
      <c r="I565" s="341"/>
      <c r="K565" s="28"/>
      <c r="L565" s="29"/>
      <c r="M565" s="30"/>
      <c r="N565" s="31"/>
    </row>
    <row r="566" spans="1:21">
      <c r="A566" s="25"/>
      <c r="B566" s="48"/>
      <c r="C566" s="50" t="s">
        <v>12</v>
      </c>
      <c r="D566" s="154" t="s">
        <v>12</v>
      </c>
      <c r="E566" s="74">
        <v>70</v>
      </c>
      <c r="F566" s="75" t="s">
        <v>11</v>
      </c>
      <c r="G566" s="341" t="s">
        <v>294</v>
      </c>
      <c r="H566" s="341" t="s">
        <v>294</v>
      </c>
      <c r="I566" s="341">
        <v>0.7</v>
      </c>
      <c r="K566" s="33"/>
      <c r="L566" s="29"/>
      <c r="M566" s="30"/>
      <c r="N566" s="31"/>
    </row>
    <row r="567" spans="1:21">
      <c r="A567" s="25"/>
      <c r="B567" s="48"/>
      <c r="C567" s="154"/>
      <c r="D567" s="154" t="s">
        <v>13</v>
      </c>
      <c r="E567" s="74">
        <v>1</v>
      </c>
      <c r="F567" s="75" t="s">
        <v>11</v>
      </c>
      <c r="G567" s="341" t="s">
        <v>294</v>
      </c>
      <c r="H567" s="341" t="s">
        <v>294</v>
      </c>
      <c r="I567" s="341"/>
      <c r="K567" s="28"/>
      <c r="L567" s="29"/>
      <c r="M567" s="30"/>
      <c r="N567" s="31"/>
    </row>
    <row r="568" spans="1:21">
      <c r="A568" s="25"/>
      <c r="B568" s="48"/>
      <c r="C568" s="50" t="s">
        <v>430</v>
      </c>
      <c r="D568" s="154" t="s">
        <v>336</v>
      </c>
      <c r="E568" s="74">
        <v>25</v>
      </c>
      <c r="F568" s="75" t="s">
        <v>620</v>
      </c>
      <c r="G568" s="341" t="s">
        <v>294</v>
      </c>
      <c r="H568" s="341" t="s">
        <v>294</v>
      </c>
      <c r="I568" s="341">
        <v>0.25</v>
      </c>
      <c r="K568" s="33"/>
      <c r="L568" s="29"/>
      <c r="M568" s="30"/>
      <c r="N568" s="31"/>
    </row>
    <row r="569" spans="1:21">
      <c r="A569" s="25"/>
      <c r="B569" s="48"/>
      <c r="C569" s="154"/>
      <c r="D569" s="154" t="s">
        <v>624</v>
      </c>
      <c r="E569" s="74">
        <v>5</v>
      </c>
      <c r="F569" s="75" t="s">
        <v>620</v>
      </c>
      <c r="G569" s="341" t="s">
        <v>294</v>
      </c>
      <c r="H569" s="341" t="s">
        <v>294</v>
      </c>
      <c r="I569" s="341">
        <v>0.05</v>
      </c>
      <c r="K569" s="28"/>
      <c r="L569" s="29"/>
      <c r="M569" s="30"/>
      <c r="N569" s="31"/>
      <c r="O569" s="107"/>
      <c r="P569" s="107"/>
      <c r="Q569" s="107"/>
    </row>
    <row r="570" spans="1:21" s="106" customFormat="1" ht="17.05" thickBot="1">
      <c r="A570" s="38"/>
      <c r="B570" s="52"/>
      <c r="C570" s="56"/>
      <c r="D570" s="56" t="s">
        <v>869</v>
      </c>
      <c r="E570" s="141">
        <v>1</v>
      </c>
      <c r="F570" s="140" t="s">
        <v>620</v>
      </c>
      <c r="G570" s="341"/>
      <c r="H570" s="341"/>
      <c r="I570" s="341"/>
      <c r="J570" s="107"/>
      <c r="K570" s="34"/>
      <c r="L570" s="35"/>
      <c r="M570" s="42"/>
      <c r="N570" s="36"/>
      <c r="O570" s="44"/>
      <c r="P570" s="44"/>
      <c r="Q570" s="44"/>
      <c r="R570" s="55"/>
      <c r="S570" s="342"/>
      <c r="T570" s="342"/>
      <c r="U570" s="342"/>
    </row>
    <row r="571" spans="1:21" s="155" customFormat="1" ht="17.05" thickBot="1">
      <c r="A571" s="65"/>
      <c r="B571" s="55"/>
      <c r="C571" s="44"/>
      <c r="D571" s="44"/>
      <c r="E571" s="55"/>
      <c r="F571" s="55"/>
      <c r="G571" s="350"/>
      <c r="H571" s="350"/>
      <c r="I571" s="350"/>
      <c r="J571" s="44"/>
      <c r="K571" s="44"/>
      <c r="L571" s="44"/>
      <c r="M571" s="55"/>
      <c r="N571" s="55"/>
      <c r="O571" s="14"/>
      <c r="P571" s="14"/>
      <c r="Q571" s="14"/>
      <c r="R571" s="45"/>
      <c r="S571" s="343"/>
      <c r="T571" s="343"/>
      <c r="U571" s="343"/>
    </row>
    <row r="572" spans="1:21">
      <c r="A572" s="15">
        <f>A556+1</f>
        <v>43915</v>
      </c>
      <c r="B572" s="66" t="s">
        <v>27</v>
      </c>
      <c r="C572" s="47" t="s">
        <v>176</v>
      </c>
      <c r="D572" s="139" t="s">
        <v>10</v>
      </c>
      <c r="E572" s="147">
        <v>65</v>
      </c>
      <c r="F572" s="148" t="s">
        <v>620</v>
      </c>
      <c r="G572" s="341">
        <v>3.25</v>
      </c>
      <c r="H572" s="341" t="s">
        <v>294</v>
      </c>
      <c r="I572" s="341" t="s">
        <v>294</v>
      </c>
      <c r="K572" s="19" t="s">
        <v>176</v>
      </c>
      <c r="L572" s="20" t="s">
        <v>10</v>
      </c>
      <c r="M572" s="21">
        <v>65</v>
      </c>
      <c r="N572" s="22" t="s">
        <v>11</v>
      </c>
      <c r="S572" s="342">
        <v>3.25</v>
      </c>
    </row>
    <row r="573" spans="1:21">
      <c r="A573" s="25"/>
      <c r="B573" s="48"/>
      <c r="C573" s="49"/>
      <c r="D573" s="154" t="s">
        <v>870</v>
      </c>
      <c r="E573" s="74">
        <v>15</v>
      </c>
      <c r="F573" s="75" t="s">
        <v>620</v>
      </c>
      <c r="G573" s="341">
        <v>0.75</v>
      </c>
      <c r="H573" s="341" t="s">
        <v>294</v>
      </c>
      <c r="I573" s="341" t="s">
        <v>294</v>
      </c>
      <c r="K573" s="28"/>
      <c r="L573" s="29" t="s">
        <v>508</v>
      </c>
      <c r="M573" s="30">
        <v>15</v>
      </c>
      <c r="N573" s="31" t="s">
        <v>11</v>
      </c>
      <c r="S573" s="342">
        <v>0.75</v>
      </c>
    </row>
    <row r="574" spans="1:21">
      <c r="A574" s="25"/>
      <c r="B574" s="48"/>
      <c r="C574" s="50" t="s">
        <v>422</v>
      </c>
      <c r="D574" s="154" t="s">
        <v>621</v>
      </c>
      <c r="E574" s="74">
        <v>50</v>
      </c>
      <c r="F574" s="75" t="s">
        <v>11</v>
      </c>
      <c r="G574" s="341" t="s">
        <v>294</v>
      </c>
      <c r="H574" s="341">
        <v>1.4285714285714286</v>
      </c>
      <c r="I574" s="341" t="s">
        <v>294</v>
      </c>
      <c r="K574" s="33" t="s">
        <v>445</v>
      </c>
      <c r="L574" s="29" t="s">
        <v>446</v>
      </c>
      <c r="M574" s="30">
        <v>40</v>
      </c>
      <c r="N574" s="31" t="s">
        <v>11</v>
      </c>
      <c r="T574" s="342">
        <f>40/55</f>
        <v>0.72727272727272729</v>
      </c>
    </row>
    <row r="575" spans="1:21">
      <c r="A575" s="25"/>
      <c r="B575" s="48"/>
      <c r="C575" s="49"/>
      <c r="D575" s="154" t="s">
        <v>871</v>
      </c>
      <c r="E575" s="74">
        <v>30</v>
      </c>
      <c r="F575" s="75" t="s">
        <v>11</v>
      </c>
      <c r="G575" s="341" t="s">
        <v>294</v>
      </c>
      <c r="H575" s="341">
        <v>0.57692307692307687</v>
      </c>
      <c r="I575" s="341" t="s">
        <v>294</v>
      </c>
      <c r="K575" s="28"/>
      <c r="L575" s="29" t="s">
        <v>499</v>
      </c>
      <c r="M575" s="30">
        <v>20</v>
      </c>
      <c r="N575" s="31" t="s">
        <v>11</v>
      </c>
      <c r="U575" s="342">
        <v>0.2</v>
      </c>
    </row>
    <row r="576" spans="1:21">
      <c r="A576" s="25"/>
      <c r="B576" s="48"/>
      <c r="C576" s="49"/>
      <c r="D576" s="154" t="s">
        <v>872</v>
      </c>
      <c r="E576" s="74">
        <v>20</v>
      </c>
      <c r="F576" s="75" t="s">
        <v>11</v>
      </c>
      <c r="G576" s="341" t="s">
        <v>294</v>
      </c>
      <c r="H576" s="341" t="s">
        <v>294</v>
      </c>
      <c r="I576" s="341">
        <v>0.2</v>
      </c>
      <c r="K576" s="28"/>
      <c r="L576" s="29" t="s">
        <v>530</v>
      </c>
      <c r="M576" s="30">
        <v>10</v>
      </c>
      <c r="N576" s="31" t="s">
        <v>11</v>
      </c>
      <c r="U576" s="342">
        <v>0.1</v>
      </c>
    </row>
    <row r="577" spans="1:21">
      <c r="A577" s="25"/>
      <c r="B577" s="48"/>
      <c r="C577" s="49"/>
      <c r="D577" s="154" t="s">
        <v>625</v>
      </c>
      <c r="E577" s="74">
        <v>10</v>
      </c>
      <c r="F577" s="75" t="s">
        <v>11</v>
      </c>
      <c r="G577" s="341" t="s">
        <v>294</v>
      </c>
      <c r="H577" s="341" t="s">
        <v>294</v>
      </c>
      <c r="I577" s="341">
        <v>0.1</v>
      </c>
      <c r="K577" s="28"/>
      <c r="L577" s="29" t="s">
        <v>142</v>
      </c>
      <c r="M577" s="30"/>
      <c r="N577" s="31" t="s">
        <v>11</v>
      </c>
    </row>
    <row r="578" spans="1:21">
      <c r="A578" s="25"/>
      <c r="B578" s="48"/>
      <c r="C578" s="110"/>
      <c r="D578" s="154" t="s">
        <v>142</v>
      </c>
      <c r="E578" s="74"/>
      <c r="F578" s="75" t="s">
        <v>11</v>
      </c>
      <c r="G578" s="341" t="s">
        <v>294</v>
      </c>
      <c r="H578" s="341" t="s">
        <v>294</v>
      </c>
      <c r="I578" s="341"/>
      <c r="K578" s="28"/>
      <c r="L578" s="29" t="s">
        <v>23</v>
      </c>
      <c r="M578" s="30"/>
      <c r="N578" s="31" t="s">
        <v>11</v>
      </c>
    </row>
    <row r="579" spans="1:21" s="152" customFormat="1" ht="17.05" thickBot="1">
      <c r="A579" s="25"/>
      <c r="B579" s="48"/>
      <c r="C579" s="154"/>
      <c r="D579" s="154" t="s">
        <v>23</v>
      </c>
      <c r="E579" s="74"/>
      <c r="F579" s="75" t="s">
        <v>11</v>
      </c>
      <c r="G579" s="341" t="s">
        <v>294</v>
      </c>
      <c r="H579" s="341" t="s">
        <v>294</v>
      </c>
      <c r="I579" s="341" t="s">
        <v>294</v>
      </c>
      <c r="J579" s="153"/>
      <c r="K579" s="28"/>
      <c r="L579" s="29"/>
      <c r="M579" s="30"/>
      <c r="N579" s="31"/>
      <c r="O579" s="153"/>
      <c r="P579" s="153"/>
      <c r="Q579" s="153"/>
      <c r="R579" s="45"/>
      <c r="S579" s="342"/>
      <c r="T579" s="342"/>
      <c r="U579" s="342"/>
    </row>
    <row r="580" spans="1:21" s="149" customFormat="1" ht="32.75">
      <c r="A580" s="25"/>
      <c r="B580" s="48"/>
      <c r="C580" s="50" t="s">
        <v>195</v>
      </c>
      <c r="D580" s="154" t="s">
        <v>873</v>
      </c>
      <c r="E580" s="74">
        <v>35</v>
      </c>
      <c r="F580" s="75" t="s">
        <v>11</v>
      </c>
      <c r="G580" s="341">
        <v>0.3888888888888889</v>
      </c>
      <c r="H580" s="341" t="s">
        <v>294</v>
      </c>
      <c r="I580" s="341" t="s">
        <v>294</v>
      </c>
      <c r="J580" s="150"/>
      <c r="K580" s="33" t="s">
        <v>195</v>
      </c>
      <c r="L580" s="29" t="s">
        <v>489</v>
      </c>
      <c r="M580" s="30">
        <v>35</v>
      </c>
      <c r="N580" s="31" t="s">
        <v>11</v>
      </c>
      <c r="O580" s="17" t="s">
        <v>247</v>
      </c>
      <c r="P580" s="20" t="s">
        <v>563</v>
      </c>
      <c r="Q580" s="20">
        <v>60</v>
      </c>
      <c r="R580" s="22" t="s">
        <v>249</v>
      </c>
      <c r="S580" s="342">
        <v>0.38890000000000002</v>
      </c>
      <c r="T580" s="342"/>
      <c r="U580" s="342">
        <v>0.6</v>
      </c>
    </row>
    <row r="581" spans="1:21" s="149" customFormat="1">
      <c r="A581" s="25"/>
      <c r="B581" s="48"/>
      <c r="C581" s="151"/>
      <c r="D581" s="154" t="s">
        <v>263</v>
      </c>
      <c r="E581" s="74">
        <v>20</v>
      </c>
      <c r="F581" s="75" t="s">
        <v>11</v>
      </c>
      <c r="G581" s="341" t="s">
        <v>294</v>
      </c>
      <c r="H581" s="341">
        <v>0.36363636363636365</v>
      </c>
      <c r="I581" s="341" t="s">
        <v>294</v>
      </c>
      <c r="J581" s="150"/>
      <c r="K581" s="28"/>
      <c r="L581" s="29" t="s">
        <v>263</v>
      </c>
      <c r="M581" s="30">
        <v>20</v>
      </c>
      <c r="N581" s="31" t="s">
        <v>11</v>
      </c>
      <c r="O581" s="63"/>
      <c r="P581" s="29" t="s">
        <v>248</v>
      </c>
      <c r="Q581" s="29">
        <v>10</v>
      </c>
      <c r="R581" s="31" t="s">
        <v>249</v>
      </c>
      <c r="S581" s="342"/>
      <c r="T581" s="342">
        <v>0.36399999999999999</v>
      </c>
      <c r="U581" s="342">
        <v>0.1</v>
      </c>
    </row>
    <row r="582" spans="1:21" s="149" customFormat="1">
      <c r="A582" s="25"/>
      <c r="B582" s="48"/>
      <c r="C582" s="151"/>
      <c r="D582" s="154" t="s">
        <v>874</v>
      </c>
      <c r="E582" s="74">
        <v>10</v>
      </c>
      <c r="F582" s="75" t="s">
        <v>11</v>
      </c>
      <c r="G582" s="341" t="s">
        <v>294</v>
      </c>
      <c r="H582" s="341" t="s">
        <v>294</v>
      </c>
      <c r="I582" s="341">
        <v>0.1</v>
      </c>
      <c r="J582" s="150"/>
      <c r="K582" s="28"/>
      <c r="L582" s="29" t="s">
        <v>510</v>
      </c>
      <c r="M582" s="30">
        <v>10</v>
      </c>
      <c r="N582" s="31" t="s">
        <v>11</v>
      </c>
      <c r="O582" s="63"/>
      <c r="P582" s="29" t="s">
        <v>554</v>
      </c>
      <c r="Q582" s="29">
        <v>5</v>
      </c>
      <c r="R582" s="31" t="s">
        <v>249</v>
      </c>
      <c r="S582" s="342"/>
      <c r="T582" s="342"/>
      <c r="U582" s="342">
        <v>0.15</v>
      </c>
    </row>
    <row r="583" spans="1:21" s="149" customFormat="1" ht="17.05" thickBot="1">
      <c r="A583" s="25"/>
      <c r="B583" s="48"/>
      <c r="C583" s="151"/>
      <c r="D583" s="154" t="s">
        <v>875</v>
      </c>
      <c r="E583" s="74">
        <v>5</v>
      </c>
      <c r="F583" s="75" t="s">
        <v>11</v>
      </c>
      <c r="G583" s="341" t="s">
        <v>294</v>
      </c>
      <c r="H583" s="341" t="s">
        <v>294</v>
      </c>
      <c r="I583" s="341">
        <v>0.05</v>
      </c>
      <c r="J583" s="150"/>
      <c r="K583" s="28"/>
      <c r="L583" s="29" t="s">
        <v>486</v>
      </c>
      <c r="M583" s="30">
        <v>5</v>
      </c>
      <c r="N583" s="31" t="s">
        <v>11</v>
      </c>
      <c r="O583" s="64"/>
      <c r="P583" s="35"/>
      <c r="Q583" s="35"/>
      <c r="R583" s="36"/>
      <c r="S583" s="342"/>
      <c r="T583" s="342"/>
      <c r="U583" s="342">
        <v>0.05</v>
      </c>
    </row>
    <row r="584" spans="1:21" s="149" customFormat="1">
      <c r="A584" s="25"/>
      <c r="B584" s="48"/>
      <c r="C584" s="151"/>
      <c r="D584" s="154" t="s">
        <v>876</v>
      </c>
      <c r="E584" s="74">
        <v>2</v>
      </c>
      <c r="F584" s="75" t="s">
        <v>11</v>
      </c>
      <c r="G584" s="341" t="s">
        <v>294</v>
      </c>
      <c r="H584" s="341" t="s">
        <v>294</v>
      </c>
      <c r="I584" s="341">
        <v>0.02</v>
      </c>
      <c r="J584" s="150"/>
      <c r="K584" s="28"/>
      <c r="L584" s="29" t="s">
        <v>562</v>
      </c>
      <c r="M584" s="30">
        <v>2</v>
      </c>
      <c r="N584" s="31" t="s">
        <v>11</v>
      </c>
      <c r="O584" s="14"/>
      <c r="P584" s="14"/>
      <c r="Q584" s="14"/>
      <c r="R584" s="45"/>
      <c r="S584" s="342"/>
      <c r="T584" s="342"/>
      <c r="U584" s="342">
        <v>0.02</v>
      </c>
    </row>
    <row r="585" spans="1:21" s="149" customFormat="1">
      <c r="A585" s="25"/>
      <c r="B585" s="48"/>
      <c r="C585" s="151"/>
      <c r="D585" s="154" t="s">
        <v>877</v>
      </c>
      <c r="E585" s="74">
        <v>5</v>
      </c>
      <c r="F585" s="75" t="s">
        <v>11</v>
      </c>
      <c r="G585" s="341" t="s">
        <v>294</v>
      </c>
      <c r="H585" s="341" t="s">
        <v>294</v>
      </c>
      <c r="I585" s="341">
        <v>0.05</v>
      </c>
      <c r="J585" s="150"/>
      <c r="K585" s="28"/>
      <c r="L585" s="29"/>
      <c r="M585" s="30"/>
      <c r="N585" s="31"/>
      <c r="O585" s="14"/>
      <c r="P585" s="14"/>
      <c r="Q585" s="14"/>
      <c r="R585" s="45"/>
      <c r="S585" s="342"/>
      <c r="T585" s="342"/>
      <c r="U585" s="342"/>
    </row>
    <row r="586" spans="1:21">
      <c r="A586" s="25"/>
      <c r="B586" s="48"/>
      <c r="C586" s="50" t="s">
        <v>12</v>
      </c>
      <c r="D586" s="154" t="s">
        <v>12</v>
      </c>
      <c r="E586" s="74">
        <v>70</v>
      </c>
      <c r="F586" s="75" t="s">
        <v>11</v>
      </c>
      <c r="G586" s="341" t="s">
        <v>294</v>
      </c>
      <c r="H586" s="341" t="s">
        <v>294</v>
      </c>
      <c r="I586" s="341">
        <v>0.7</v>
      </c>
      <c r="K586" s="33" t="s">
        <v>12</v>
      </c>
      <c r="L586" s="29" t="s">
        <v>12</v>
      </c>
      <c r="M586" s="30">
        <v>70</v>
      </c>
      <c r="N586" s="31" t="s">
        <v>11</v>
      </c>
      <c r="U586" s="342">
        <v>0.7</v>
      </c>
    </row>
    <row r="587" spans="1:21">
      <c r="A587" s="25"/>
      <c r="B587" s="48"/>
      <c r="C587" s="49"/>
      <c r="D587" s="154" t="s">
        <v>13</v>
      </c>
      <c r="E587" s="74">
        <v>1</v>
      </c>
      <c r="F587" s="75" t="s">
        <v>11</v>
      </c>
      <c r="G587" s="341" t="s">
        <v>294</v>
      </c>
      <c r="H587" s="341" t="s">
        <v>294</v>
      </c>
      <c r="I587" s="341"/>
      <c r="K587" s="28"/>
      <c r="L587" s="29" t="s">
        <v>13</v>
      </c>
      <c r="M587" s="30">
        <v>1</v>
      </c>
      <c r="N587" s="31" t="s">
        <v>11</v>
      </c>
      <c r="U587" s="342">
        <v>0.01</v>
      </c>
    </row>
    <row r="588" spans="1:21">
      <c r="A588" s="25"/>
      <c r="B588" s="48"/>
      <c r="C588" s="50" t="s">
        <v>306</v>
      </c>
      <c r="D588" s="154" t="s">
        <v>878</v>
      </c>
      <c r="E588" s="74">
        <v>15</v>
      </c>
      <c r="F588" s="75" t="s">
        <v>11</v>
      </c>
      <c r="G588" s="341">
        <v>0.27272727272727271</v>
      </c>
      <c r="H588" s="341" t="s">
        <v>294</v>
      </c>
      <c r="I588" s="341" t="s">
        <v>294</v>
      </c>
      <c r="K588" s="33" t="s">
        <v>306</v>
      </c>
      <c r="L588" s="29" t="s">
        <v>579</v>
      </c>
      <c r="M588" s="30">
        <v>15</v>
      </c>
      <c r="N588" s="31" t="s">
        <v>11</v>
      </c>
      <c r="S588" s="342">
        <v>0.27</v>
      </c>
    </row>
    <row r="589" spans="1:21">
      <c r="A589" s="25"/>
      <c r="B589" s="48"/>
      <c r="C589" s="49"/>
      <c r="D589" s="154" t="s">
        <v>320</v>
      </c>
      <c r="E589" s="74">
        <v>1</v>
      </c>
      <c r="F589" s="75" t="s">
        <v>11</v>
      </c>
      <c r="G589" s="341" t="s">
        <v>294</v>
      </c>
      <c r="H589" s="341" t="s">
        <v>294</v>
      </c>
      <c r="I589" s="341" t="s">
        <v>294</v>
      </c>
      <c r="K589" s="28"/>
      <c r="L589" s="29" t="s">
        <v>320</v>
      </c>
      <c r="M589" s="30">
        <v>1</v>
      </c>
      <c r="N589" s="31" t="s">
        <v>11</v>
      </c>
      <c r="O589" s="44"/>
      <c r="P589" s="44"/>
      <c r="Q589" s="44"/>
      <c r="R589" s="55"/>
    </row>
    <row r="590" spans="1:21" ht="17.05" thickBot="1">
      <c r="A590" s="38"/>
      <c r="B590" s="52"/>
      <c r="C590" s="53" t="s">
        <v>32</v>
      </c>
      <c r="D590" s="56" t="s">
        <v>14</v>
      </c>
      <c r="E590" s="141">
        <v>1</v>
      </c>
      <c r="F590" s="140" t="s">
        <v>18</v>
      </c>
      <c r="G590" s="341" t="s">
        <v>294</v>
      </c>
      <c r="H590" s="341" t="s">
        <v>294</v>
      </c>
      <c r="I590" s="341"/>
      <c r="K590" s="41" t="s">
        <v>14</v>
      </c>
      <c r="L590" s="35" t="s">
        <v>14</v>
      </c>
      <c r="M590" s="42">
        <v>1</v>
      </c>
      <c r="N590" s="36" t="s">
        <v>18</v>
      </c>
      <c r="O590" s="153"/>
      <c r="P590" s="153"/>
      <c r="Q590" s="153"/>
      <c r="S590" s="345">
        <f>SUM(S572:S589)</f>
        <v>4.6588999999999992</v>
      </c>
      <c r="T590" s="345">
        <f t="shared" ref="T590:U590" si="20">SUM(T572:T589)</f>
        <v>1.0912727272727274</v>
      </c>
      <c r="U590" s="345">
        <f t="shared" si="20"/>
        <v>1.93</v>
      </c>
    </row>
    <row r="591" spans="1:21" s="155" customFormat="1" ht="17.05" thickBot="1">
      <c r="A591" s="65"/>
      <c r="B591" s="55"/>
      <c r="C591" s="44"/>
      <c r="D591" s="44"/>
      <c r="E591" s="55"/>
      <c r="F591" s="55"/>
      <c r="G591" s="350"/>
      <c r="H591" s="350"/>
      <c r="I591" s="350"/>
      <c r="J591" s="44"/>
      <c r="K591" s="44"/>
      <c r="L591" s="44"/>
      <c r="M591" s="55"/>
      <c r="N591" s="55"/>
      <c r="O591" s="153"/>
      <c r="P591" s="153"/>
      <c r="Q591" s="153"/>
      <c r="R591" s="45"/>
      <c r="S591" s="343"/>
      <c r="T591" s="343"/>
      <c r="U591" s="343"/>
    </row>
    <row r="592" spans="1:21">
      <c r="A592" s="15">
        <f>A572+1</f>
        <v>43916</v>
      </c>
      <c r="B592" s="66" t="s">
        <v>28</v>
      </c>
      <c r="C592" s="47" t="s">
        <v>338</v>
      </c>
      <c r="D592" s="139" t="s">
        <v>378</v>
      </c>
      <c r="E592" s="147">
        <v>100</v>
      </c>
      <c r="F592" s="148" t="s">
        <v>11</v>
      </c>
      <c r="G592" s="350">
        <v>1.6666666666666667</v>
      </c>
      <c r="H592" s="350" t="s">
        <v>294</v>
      </c>
      <c r="I592" s="350" t="s">
        <v>294</v>
      </c>
      <c r="K592" s="19" t="s">
        <v>338</v>
      </c>
      <c r="L592" s="20" t="s">
        <v>378</v>
      </c>
      <c r="M592" s="21">
        <v>100</v>
      </c>
      <c r="N592" s="22" t="s">
        <v>11</v>
      </c>
      <c r="O592" s="153"/>
      <c r="P592" s="153"/>
      <c r="Q592" s="153"/>
      <c r="S592" s="341">
        <v>1.67</v>
      </c>
      <c r="T592" s="341"/>
      <c r="U592" s="341"/>
    </row>
    <row r="593" spans="1:21">
      <c r="A593" s="25"/>
      <c r="B593" s="48"/>
      <c r="C593" s="49"/>
      <c r="D593" s="154" t="s">
        <v>879</v>
      </c>
      <c r="E593" s="74">
        <v>25</v>
      </c>
      <c r="F593" s="75" t="s">
        <v>11</v>
      </c>
      <c r="G593" s="350" t="s">
        <v>294</v>
      </c>
      <c r="H593" s="350" t="s">
        <v>294</v>
      </c>
      <c r="I593" s="350">
        <v>0.25</v>
      </c>
      <c r="K593" s="28"/>
      <c r="L593" s="29" t="s">
        <v>487</v>
      </c>
      <c r="M593" s="30">
        <v>25</v>
      </c>
      <c r="N593" s="31" t="s">
        <v>11</v>
      </c>
      <c r="O593" s="153"/>
      <c r="P593" s="153"/>
      <c r="Q593" s="153"/>
      <c r="S593" s="341"/>
      <c r="T593" s="341"/>
      <c r="U593" s="341">
        <v>0.25</v>
      </c>
    </row>
    <row r="594" spans="1:21" s="152" customFormat="1">
      <c r="A594" s="25"/>
      <c r="B594" s="48"/>
      <c r="C594" s="154"/>
      <c r="D594" s="154" t="s">
        <v>880</v>
      </c>
      <c r="E594" s="74">
        <v>5</v>
      </c>
      <c r="F594" s="75" t="s">
        <v>11</v>
      </c>
      <c r="G594" s="338" t="s">
        <v>294</v>
      </c>
      <c r="H594" s="338" t="s">
        <v>294</v>
      </c>
      <c r="I594" s="338">
        <v>0.05</v>
      </c>
      <c r="J594" s="153"/>
      <c r="K594" s="28"/>
      <c r="L594" s="29" t="s">
        <v>540</v>
      </c>
      <c r="M594" s="30">
        <v>5</v>
      </c>
      <c r="N594" s="31" t="s">
        <v>11</v>
      </c>
      <c r="O594" s="153"/>
      <c r="P594" s="153"/>
      <c r="Q594" s="153"/>
      <c r="R594" s="45"/>
      <c r="S594" s="341"/>
      <c r="T594" s="341"/>
      <c r="U594" s="341">
        <v>0.05</v>
      </c>
    </row>
    <row r="595" spans="1:21" s="152" customFormat="1">
      <c r="A595" s="25"/>
      <c r="B595" s="48"/>
      <c r="C595" s="154"/>
      <c r="D595" s="154" t="s">
        <v>881</v>
      </c>
      <c r="E595" s="74">
        <v>5</v>
      </c>
      <c r="F595" s="75" t="s">
        <v>11</v>
      </c>
      <c r="G595" s="338" t="s">
        <v>294</v>
      </c>
      <c r="H595" s="338" t="s">
        <v>294</v>
      </c>
      <c r="I595" s="338">
        <v>0.05</v>
      </c>
      <c r="J595" s="153"/>
      <c r="K595" s="28"/>
      <c r="L595" s="29" t="s">
        <v>479</v>
      </c>
      <c r="M595" s="30">
        <v>5</v>
      </c>
      <c r="N595" s="31" t="s">
        <v>11</v>
      </c>
      <c r="O595" s="153"/>
      <c r="P595" s="153"/>
      <c r="Q595" s="153"/>
      <c r="R595" s="45"/>
      <c r="S595" s="341"/>
      <c r="T595" s="341"/>
      <c r="U595" s="341">
        <v>0.05</v>
      </c>
    </row>
    <row r="596" spans="1:21" s="152" customFormat="1">
      <c r="A596" s="25"/>
      <c r="B596" s="48"/>
      <c r="C596" s="154"/>
      <c r="D596" s="154" t="s">
        <v>882</v>
      </c>
      <c r="E596" s="74">
        <v>5</v>
      </c>
      <c r="F596" s="75" t="s">
        <v>11</v>
      </c>
      <c r="G596" s="338" t="s">
        <v>294</v>
      </c>
      <c r="H596" s="338" t="s">
        <v>294</v>
      </c>
      <c r="I596" s="338">
        <v>0.05</v>
      </c>
      <c r="J596" s="153"/>
      <c r="K596" s="28"/>
      <c r="L596" s="29" t="s">
        <v>481</v>
      </c>
      <c r="M596" s="30">
        <v>5</v>
      </c>
      <c r="N596" s="31" t="s">
        <v>11</v>
      </c>
      <c r="O596" s="153"/>
      <c r="P596" s="153"/>
      <c r="Q596" s="153"/>
      <c r="R596" s="45"/>
      <c r="S596" s="341">
        <v>0.06</v>
      </c>
      <c r="T596" s="341"/>
      <c r="U596" s="341"/>
    </row>
    <row r="597" spans="1:21" s="152" customFormat="1">
      <c r="A597" s="25"/>
      <c r="B597" s="48"/>
      <c r="C597" s="154"/>
      <c r="D597" s="154" t="s">
        <v>883</v>
      </c>
      <c r="E597" s="74">
        <v>5</v>
      </c>
      <c r="F597" s="75" t="s">
        <v>11</v>
      </c>
      <c r="G597" s="338">
        <v>5.8823529411764705E-2</v>
      </c>
      <c r="H597" s="338" t="s">
        <v>294</v>
      </c>
      <c r="I597" s="338" t="s">
        <v>294</v>
      </c>
      <c r="J597" s="153"/>
      <c r="K597" s="28"/>
      <c r="L597" s="29" t="s">
        <v>323</v>
      </c>
      <c r="M597" s="30">
        <v>2</v>
      </c>
      <c r="N597" s="31" t="s">
        <v>11</v>
      </c>
      <c r="O597" s="153"/>
      <c r="P597" s="153"/>
      <c r="Q597" s="153"/>
      <c r="R597" s="45"/>
      <c r="S597" s="341"/>
      <c r="T597" s="341"/>
      <c r="U597" s="341">
        <v>0.02</v>
      </c>
    </row>
    <row r="598" spans="1:21" s="152" customFormat="1">
      <c r="A598" s="25"/>
      <c r="B598" s="48"/>
      <c r="C598" s="154"/>
      <c r="D598" s="154" t="s">
        <v>323</v>
      </c>
      <c r="E598" s="74">
        <v>2</v>
      </c>
      <c r="F598" s="75" t="s">
        <v>11</v>
      </c>
      <c r="G598" s="338" t="s">
        <v>294</v>
      </c>
      <c r="H598" s="338" t="s">
        <v>294</v>
      </c>
      <c r="I598" s="338">
        <v>0.02</v>
      </c>
      <c r="J598" s="153"/>
      <c r="K598" s="28"/>
      <c r="L598" s="29" t="s">
        <v>437</v>
      </c>
      <c r="M598" s="30">
        <v>5</v>
      </c>
      <c r="N598" s="31" t="s">
        <v>11</v>
      </c>
      <c r="O598" s="14"/>
      <c r="P598" s="14"/>
      <c r="Q598" s="14"/>
      <c r="R598" s="45"/>
      <c r="S598" s="341"/>
      <c r="T598" s="341">
        <f>5/30</f>
        <v>0.16666666666666666</v>
      </c>
      <c r="U598" s="341"/>
    </row>
    <row r="599" spans="1:21" s="152" customFormat="1" ht="17.05" thickBot="1">
      <c r="A599" s="25"/>
      <c r="B599" s="48"/>
      <c r="C599" s="154"/>
      <c r="D599" s="154" t="s">
        <v>884</v>
      </c>
      <c r="E599" s="74">
        <v>5</v>
      </c>
      <c r="F599" s="75" t="s">
        <v>11</v>
      </c>
      <c r="G599" s="338" t="s">
        <v>294</v>
      </c>
      <c r="H599" s="338">
        <v>0.14285714285714285</v>
      </c>
      <c r="I599" s="338" t="s">
        <v>294</v>
      </c>
      <c r="J599" s="153"/>
      <c r="K599" s="28"/>
      <c r="L599" s="29"/>
      <c r="M599" s="30"/>
      <c r="N599" s="31"/>
      <c r="S599" s="341"/>
      <c r="T599" s="341"/>
      <c r="U599" s="341"/>
    </row>
    <row r="600" spans="1:21">
      <c r="A600" s="25"/>
      <c r="B600" s="48"/>
      <c r="C600" s="50" t="s">
        <v>212</v>
      </c>
      <c r="D600" s="154" t="s">
        <v>885</v>
      </c>
      <c r="E600" s="74">
        <v>50</v>
      </c>
      <c r="F600" s="75" t="s">
        <v>11</v>
      </c>
      <c r="G600" s="341" t="s">
        <v>294</v>
      </c>
      <c r="H600" s="341">
        <v>1.4285714285714286</v>
      </c>
      <c r="I600" s="341" t="s">
        <v>294</v>
      </c>
      <c r="K600" s="33" t="s">
        <v>438</v>
      </c>
      <c r="L600" s="29" t="s">
        <v>439</v>
      </c>
      <c r="M600" s="30">
        <v>50</v>
      </c>
      <c r="N600" s="31" t="s">
        <v>11</v>
      </c>
      <c r="O600" s="17" t="s">
        <v>436</v>
      </c>
      <c r="P600" s="20" t="s">
        <v>515</v>
      </c>
      <c r="Q600" s="20">
        <v>40</v>
      </c>
      <c r="R600" s="22" t="s">
        <v>11</v>
      </c>
      <c r="T600" s="342">
        <f>50/55</f>
        <v>0.90909090909090906</v>
      </c>
      <c r="U600" s="342">
        <v>0.4</v>
      </c>
    </row>
    <row r="601" spans="1:21">
      <c r="A601" s="25"/>
      <c r="B601" s="48"/>
      <c r="C601" s="49"/>
      <c r="D601" s="154" t="s">
        <v>886</v>
      </c>
      <c r="E601" s="74">
        <v>30</v>
      </c>
      <c r="F601" s="75" t="s">
        <v>11</v>
      </c>
      <c r="G601" s="341" t="s">
        <v>294</v>
      </c>
      <c r="H601" s="341">
        <v>0.57692307692307687</v>
      </c>
      <c r="I601" s="341" t="s">
        <v>294</v>
      </c>
      <c r="K601" s="28"/>
      <c r="L601" s="29" t="s">
        <v>549</v>
      </c>
      <c r="M601" s="30">
        <v>20</v>
      </c>
      <c r="N601" s="31" t="s">
        <v>11</v>
      </c>
      <c r="O601" s="63"/>
      <c r="P601" s="29" t="s">
        <v>516</v>
      </c>
      <c r="Q601" s="29">
        <v>30</v>
      </c>
      <c r="R601" s="31" t="s">
        <v>11</v>
      </c>
      <c r="U601" s="342">
        <v>0.5</v>
      </c>
    </row>
    <row r="602" spans="1:21" ht="32.75">
      <c r="A602" s="25"/>
      <c r="B602" s="48"/>
      <c r="C602" s="49"/>
      <c r="D602" s="154" t="s">
        <v>887</v>
      </c>
      <c r="E602" s="74">
        <v>10</v>
      </c>
      <c r="F602" s="75" t="s">
        <v>11</v>
      </c>
      <c r="G602" s="341" t="s">
        <v>294</v>
      </c>
      <c r="H602" s="341" t="s">
        <v>294</v>
      </c>
      <c r="I602" s="341">
        <v>0.1</v>
      </c>
      <c r="K602" s="28"/>
      <c r="L602" s="29" t="s">
        <v>268</v>
      </c>
      <c r="M602" s="30">
        <v>8</v>
      </c>
      <c r="N602" s="31" t="s">
        <v>11</v>
      </c>
      <c r="O602" s="63"/>
      <c r="P602" s="29" t="s">
        <v>256</v>
      </c>
      <c r="Q602" s="29">
        <v>20</v>
      </c>
      <c r="R602" s="31" t="s">
        <v>11</v>
      </c>
      <c r="T602" s="342">
        <f>20/70</f>
        <v>0.2857142857142857</v>
      </c>
      <c r="U602" s="342">
        <v>0.08</v>
      </c>
    </row>
    <row r="603" spans="1:21" ht="17.05" thickBot="1">
      <c r="A603" s="25"/>
      <c r="B603" s="48"/>
      <c r="C603" s="49"/>
      <c r="D603" s="154" t="s">
        <v>888</v>
      </c>
      <c r="E603" s="74">
        <v>20</v>
      </c>
      <c r="F603" s="75" t="s">
        <v>11</v>
      </c>
      <c r="G603" s="341" t="s">
        <v>294</v>
      </c>
      <c r="H603" s="341" t="s">
        <v>294</v>
      </c>
      <c r="I603" s="341">
        <v>0.2</v>
      </c>
      <c r="K603" s="28"/>
      <c r="L603" s="29"/>
      <c r="M603" s="30"/>
      <c r="N603" s="31"/>
      <c r="O603" s="64"/>
      <c r="P603" s="35" t="s">
        <v>560</v>
      </c>
      <c r="Q603" s="35"/>
      <c r="R603" s="36" t="s">
        <v>11</v>
      </c>
    </row>
    <row r="604" spans="1:21" s="152" customFormat="1">
      <c r="A604" s="25"/>
      <c r="B604" s="48"/>
      <c r="C604" s="154"/>
      <c r="D604" s="154" t="s">
        <v>268</v>
      </c>
      <c r="E604" s="74">
        <v>8</v>
      </c>
      <c r="F604" s="75" t="s">
        <v>11</v>
      </c>
      <c r="G604" s="341" t="s">
        <v>294</v>
      </c>
      <c r="H604" s="341" t="s">
        <v>294</v>
      </c>
      <c r="I604" s="341" t="s">
        <v>294</v>
      </c>
      <c r="J604" s="153"/>
      <c r="K604" s="28"/>
      <c r="L604" s="29"/>
      <c r="M604" s="30"/>
      <c r="N604" s="31"/>
      <c r="O604" s="14"/>
      <c r="P604" s="14"/>
      <c r="Q604" s="14"/>
      <c r="R604" s="45"/>
      <c r="S604" s="342"/>
      <c r="T604" s="342"/>
      <c r="U604" s="342"/>
    </row>
    <row r="605" spans="1:21" s="152" customFormat="1">
      <c r="A605" s="25"/>
      <c r="B605" s="48"/>
      <c r="C605" s="154"/>
      <c r="D605" s="154" t="s">
        <v>147</v>
      </c>
      <c r="E605" s="74">
        <v>1</v>
      </c>
      <c r="F605" s="75" t="s">
        <v>11</v>
      </c>
      <c r="G605" s="341" t="s">
        <v>294</v>
      </c>
      <c r="H605" s="341" t="s">
        <v>294</v>
      </c>
      <c r="I605" s="341">
        <v>0.01</v>
      </c>
      <c r="J605" s="153"/>
      <c r="K605" s="28"/>
      <c r="L605" s="29"/>
      <c r="M605" s="30"/>
      <c r="N605" s="31"/>
      <c r="O605" s="153"/>
      <c r="P605" s="153"/>
      <c r="Q605" s="153"/>
      <c r="R605" s="45"/>
      <c r="S605" s="342"/>
      <c r="T605" s="342"/>
      <c r="U605" s="342"/>
    </row>
    <row r="606" spans="1:21" s="152" customFormat="1">
      <c r="A606" s="25"/>
      <c r="B606" s="48"/>
      <c r="C606" s="154"/>
      <c r="D606" s="154" t="s">
        <v>131</v>
      </c>
      <c r="E606" s="74">
        <v>1</v>
      </c>
      <c r="F606" s="75" t="s">
        <v>11</v>
      </c>
      <c r="G606" s="341" t="s">
        <v>294</v>
      </c>
      <c r="H606" s="341" t="s">
        <v>294</v>
      </c>
      <c r="I606" s="341">
        <v>0.01</v>
      </c>
      <c r="J606" s="153"/>
      <c r="K606" s="28"/>
      <c r="L606" s="29"/>
      <c r="M606" s="30"/>
      <c r="N606" s="31"/>
      <c r="O606" s="153"/>
      <c r="P606" s="153"/>
      <c r="Q606" s="153"/>
      <c r="R606" s="45"/>
      <c r="S606" s="342"/>
      <c r="T606" s="342"/>
      <c r="U606" s="342"/>
    </row>
    <row r="607" spans="1:21">
      <c r="A607" s="25"/>
      <c r="B607" s="48"/>
      <c r="C607" s="50" t="s">
        <v>395</v>
      </c>
      <c r="D607" s="154" t="s">
        <v>394</v>
      </c>
      <c r="E607" s="74">
        <v>65</v>
      </c>
      <c r="F607" s="75" t="s">
        <v>11</v>
      </c>
      <c r="G607" s="341">
        <v>2.1666666666666665</v>
      </c>
      <c r="H607" s="341" t="s">
        <v>294</v>
      </c>
      <c r="I607" s="341" t="s">
        <v>294</v>
      </c>
      <c r="K607" s="33" t="s">
        <v>394</v>
      </c>
      <c r="L607" s="29" t="s">
        <v>394</v>
      </c>
      <c r="M607" s="30">
        <v>65</v>
      </c>
      <c r="N607" s="31" t="s">
        <v>11</v>
      </c>
      <c r="S607" s="342">
        <v>2.1669999999999998</v>
      </c>
    </row>
    <row r="608" spans="1:21">
      <c r="A608" s="25"/>
      <c r="B608" s="48"/>
      <c r="C608" s="49"/>
      <c r="D608" s="154"/>
      <c r="E608" s="74"/>
      <c r="F608" s="75"/>
      <c r="K608" s="28"/>
      <c r="L608" s="29"/>
      <c r="M608" s="30"/>
      <c r="N608" s="31"/>
    </row>
    <row r="609" spans="1:21">
      <c r="A609" s="25"/>
      <c r="B609" s="48"/>
      <c r="C609" s="50" t="s">
        <v>12</v>
      </c>
      <c r="D609" s="154" t="s">
        <v>12</v>
      </c>
      <c r="E609" s="74">
        <v>70</v>
      </c>
      <c r="F609" s="75" t="s">
        <v>11</v>
      </c>
      <c r="G609" s="341" t="s">
        <v>294</v>
      </c>
      <c r="H609" s="341" t="s">
        <v>294</v>
      </c>
      <c r="I609" s="341">
        <v>0.7</v>
      </c>
      <c r="K609" s="33" t="s">
        <v>12</v>
      </c>
      <c r="L609" s="29" t="s">
        <v>12</v>
      </c>
      <c r="M609" s="30">
        <v>70</v>
      </c>
      <c r="N609" s="31" t="s">
        <v>11</v>
      </c>
      <c r="O609" s="153"/>
      <c r="P609" s="153"/>
      <c r="Q609" s="153"/>
      <c r="U609" s="342">
        <v>0.7</v>
      </c>
    </row>
    <row r="610" spans="1:21">
      <c r="A610" s="25"/>
      <c r="B610" s="48"/>
      <c r="C610" s="49"/>
      <c r="D610" s="154" t="s">
        <v>17</v>
      </c>
      <c r="E610" s="74"/>
      <c r="F610" s="75" t="s">
        <v>11</v>
      </c>
      <c r="G610" s="341" t="s">
        <v>294</v>
      </c>
      <c r="H610" s="341" t="s">
        <v>294</v>
      </c>
      <c r="I610" s="341"/>
      <c r="K610" s="28"/>
      <c r="L610" s="29"/>
      <c r="M610" s="30"/>
      <c r="N610" s="31"/>
    </row>
    <row r="611" spans="1:21">
      <c r="A611" s="25"/>
      <c r="B611" s="48"/>
      <c r="C611" s="50" t="s">
        <v>433</v>
      </c>
      <c r="D611" s="154" t="s">
        <v>324</v>
      </c>
      <c r="E611" s="74">
        <v>25</v>
      </c>
      <c r="F611" s="75" t="s">
        <v>11</v>
      </c>
      <c r="G611" s="341" t="s">
        <v>294</v>
      </c>
      <c r="H611" s="341">
        <v>0.3125</v>
      </c>
      <c r="I611" s="341" t="s">
        <v>294</v>
      </c>
      <c r="K611" s="33" t="s">
        <v>433</v>
      </c>
      <c r="L611" s="29" t="s">
        <v>324</v>
      </c>
      <c r="M611" s="30">
        <v>25</v>
      </c>
      <c r="N611" s="31" t="s">
        <v>11</v>
      </c>
      <c r="T611" s="342">
        <v>0.313</v>
      </c>
    </row>
    <row r="612" spans="1:21">
      <c r="A612" s="25"/>
      <c r="B612" s="48"/>
      <c r="C612" s="49"/>
      <c r="D612" s="154" t="s">
        <v>889</v>
      </c>
      <c r="E612" s="74">
        <v>10</v>
      </c>
      <c r="F612" s="75" t="s">
        <v>11</v>
      </c>
      <c r="G612" s="341" t="s">
        <v>294</v>
      </c>
      <c r="H612" s="341" t="s">
        <v>294</v>
      </c>
      <c r="I612" s="341">
        <v>0.1</v>
      </c>
      <c r="K612" s="28"/>
      <c r="L612" s="29" t="s">
        <v>434</v>
      </c>
      <c r="M612" s="30"/>
      <c r="N612" s="31"/>
      <c r="O612" s="44"/>
      <c r="P612" s="44"/>
      <c r="Q612" s="44"/>
      <c r="R612" s="55"/>
    </row>
    <row r="613" spans="1:21" s="152" customFormat="1">
      <c r="A613" s="25"/>
      <c r="B613" s="48"/>
      <c r="C613" s="154"/>
      <c r="D613" s="154" t="s">
        <v>890</v>
      </c>
      <c r="E613" s="74">
        <v>1</v>
      </c>
      <c r="F613" s="75" t="s">
        <v>11</v>
      </c>
      <c r="G613" s="341" t="s">
        <v>294</v>
      </c>
      <c r="H613" s="341" t="s">
        <v>294</v>
      </c>
      <c r="I613" s="341" t="s">
        <v>294</v>
      </c>
      <c r="J613" s="153"/>
      <c r="K613" s="28"/>
      <c r="L613" s="29"/>
      <c r="M613" s="30"/>
      <c r="N613" s="31"/>
      <c r="O613" s="44"/>
      <c r="P613" s="44"/>
      <c r="Q613" s="44"/>
      <c r="R613" s="55"/>
      <c r="S613" s="342"/>
      <c r="T613" s="342"/>
      <c r="U613" s="342"/>
    </row>
    <row r="614" spans="1:21" ht="17.05" thickBot="1">
      <c r="A614" s="38"/>
      <c r="B614" s="52"/>
      <c r="C614" s="53" t="s">
        <v>14</v>
      </c>
      <c r="D614" s="56" t="s">
        <v>14</v>
      </c>
      <c r="E614" s="141">
        <v>1</v>
      </c>
      <c r="F614" s="140" t="s">
        <v>18</v>
      </c>
      <c r="G614" s="341"/>
      <c r="H614" s="341"/>
      <c r="I614" s="341"/>
      <c r="K614" s="41" t="s">
        <v>14</v>
      </c>
      <c r="L614" s="35" t="s">
        <v>14</v>
      </c>
      <c r="M614" s="42">
        <v>1</v>
      </c>
      <c r="N614" s="36" t="s">
        <v>18</v>
      </c>
      <c r="O614" s="44"/>
      <c r="P614" s="44"/>
      <c r="Q614" s="44"/>
      <c r="R614" s="55"/>
      <c r="S614" s="345">
        <f>SUM(S591:S613)</f>
        <v>3.8969999999999998</v>
      </c>
      <c r="T614" s="345">
        <f t="shared" ref="T614:U614" si="21">SUM(T591:T613)</f>
        <v>1.6744718614718612</v>
      </c>
      <c r="U614" s="345">
        <f t="shared" si="21"/>
        <v>2.0499999999999998</v>
      </c>
    </row>
    <row r="615" spans="1:21" s="155" customFormat="1" ht="17.05" thickBot="1">
      <c r="A615" s="65"/>
      <c r="B615" s="55"/>
      <c r="C615" s="44"/>
      <c r="D615" s="44"/>
      <c r="E615" s="55"/>
      <c r="F615" s="55"/>
      <c r="G615" s="350"/>
      <c r="H615" s="350"/>
      <c r="I615" s="350"/>
      <c r="J615" s="44"/>
      <c r="K615" s="44"/>
      <c r="L615" s="44"/>
      <c r="M615" s="55"/>
      <c r="N615" s="55"/>
      <c r="O615" s="14"/>
      <c r="P615" s="14"/>
      <c r="Q615" s="14"/>
      <c r="R615" s="45"/>
      <c r="S615" s="343"/>
      <c r="T615" s="343"/>
      <c r="U615" s="343"/>
    </row>
    <row r="616" spans="1:21" ht="17.05" hidden="1" thickBot="1">
      <c r="A616" s="15"/>
      <c r="B616" s="66"/>
      <c r="C616" s="47"/>
      <c r="D616" s="139"/>
      <c r="E616" s="147"/>
      <c r="F616" s="148"/>
      <c r="G616" s="341"/>
      <c r="H616" s="341"/>
      <c r="I616" s="341"/>
      <c r="K616" s="19"/>
      <c r="L616" s="20"/>
      <c r="M616" s="21"/>
      <c r="N616" s="22"/>
    </row>
    <row r="617" spans="1:21" ht="17.05" hidden="1" thickBot="1">
      <c r="A617" s="25"/>
      <c r="B617" s="48"/>
      <c r="C617" s="49"/>
      <c r="D617" s="154"/>
      <c r="E617" s="74"/>
      <c r="F617" s="75"/>
      <c r="G617" s="341"/>
      <c r="H617" s="341"/>
      <c r="I617" s="341"/>
      <c r="K617" s="28"/>
      <c r="L617" s="29"/>
      <c r="M617" s="30"/>
      <c r="N617" s="31"/>
    </row>
    <row r="618" spans="1:21" ht="17.05" hidden="1" thickBot="1">
      <c r="A618" s="25"/>
      <c r="B618" s="48"/>
      <c r="C618" s="50"/>
      <c r="D618" s="154"/>
      <c r="E618" s="74"/>
      <c r="F618" s="75"/>
      <c r="G618" s="341"/>
      <c r="H618" s="341"/>
      <c r="I618" s="341"/>
      <c r="K618" s="33"/>
      <c r="L618" s="29"/>
      <c r="M618" s="30"/>
      <c r="N618" s="31"/>
    </row>
    <row r="619" spans="1:21" ht="17.05" hidden="1" thickBot="1">
      <c r="A619" s="25"/>
      <c r="B619" s="48"/>
      <c r="C619" s="49"/>
      <c r="D619" s="154"/>
      <c r="E619" s="74"/>
      <c r="F619" s="75"/>
      <c r="G619" s="341"/>
      <c r="H619" s="341"/>
      <c r="I619" s="341"/>
      <c r="K619" s="28"/>
      <c r="L619" s="29"/>
      <c r="M619" s="30"/>
      <c r="N619" s="31"/>
    </row>
    <row r="620" spans="1:21" ht="17.05" hidden="1" thickBot="1">
      <c r="A620" s="25"/>
      <c r="B620" s="48"/>
      <c r="C620" s="49"/>
      <c r="D620" s="154"/>
      <c r="E620" s="74"/>
      <c r="F620" s="75"/>
      <c r="G620" s="341"/>
      <c r="H620" s="341"/>
      <c r="I620" s="341"/>
      <c r="K620" s="28"/>
      <c r="L620" s="29"/>
      <c r="M620" s="30"/>
      <c r="N620" s="31"/>
    </row>
    <row r="621" spans="1:21" ht="17.05" hidden="1" thickBot="1">
      <c r="A621" s="25"/>
      <c r="B621" s="48"/>
      <c r="C621" s="49"/>
      <c r="D621" s="154"/>
      <c r="E621" s="74"/>
      <c r="F621" s="75"/>
      <c r="G621" s="341"/>
      <c r="H621" s="341"/>
      <c r="I621" s="341"/>
      <c r="K621" s="28"/>
      <c r="L621" s="29"/>
      <c r="M621" s="30"/>
      <c r="N621" s="31"/>
      <c r="O621" s="17"/>
      <c r="P621" s="20"/>
      <c r="Q621" s="20"/>
      <c r="R621" s="22"/>
    </row>
    <row r="622" spans="1:21" ht="17.05" hidden="1" thickBot="1">
      <c r="A622" s="25"/>
      <c r="B622" s="48"/>
      <c r="C622" s="49"/>
      <c r="D622" s="154"/>
      <c r="E622" s="74"/>
      <c r="F622" s="75"/>
      <c r="G622" s="341"/>
      <c r="H622" s="341"/>
      <c r="I622" s="341"/>
      <c r="K622" s="28"/>
      <c r="L622" s="29"/>
      <c r="M622" s="30"/>
      <c r="N622" s="31"/>
      <c r="O622" s="63"/>
      <c r="P622" s="29"/>
      <c r="Q622" s="29"/>
      <c r="R622" s="31"/>
    </row>
    <row r="623" spans="1:21" ht="17.05" hidden="1" thickBot="1">
      <c r="A623" s="25"/>
      <c r="B623" s="48"/>
      <c r="C623" s="49"/>
      <c r="D623" s="154"/>
      <c r="E623" s="74"/>
      <c r="F623" s="75"/>
      <c r="G623" s="341"/>
      <c r="H623" s="341"/>
      <c r="I623" s="341"/>
      <c r="K623" s="28"/>
      <c r="L623" s="29"/>
      <c r="M623" s="30"/>
      <c r="N623" s="31"/>
      <c r="O623" s="64"/>
      <c r="P623" s="35"/>
      <c r="Q623" s="35"/>
      <c r="R623" s="36"/>
    </row>
    <row r="624" spans="1:21" ht="17.05" hidden="1" thickBot="1">
      <c r="A624" s="25"/>
      <c r="B624" s="48"/>
      <c r="C624" s="49"/>
      <c r="D624" s="154"/>
      <c r="E624" s="74"/>
      <c r="F624" s="75"/>
      <c r="G624" s="341"/>
      <c r="H624" s="341"/>
      <c r="I624" s="341"/>
      <c r="K624" s="28"/>
      <c r="L624" s="29"/>
      <c r="M624" s="30"/>
      <c r="N624" s="31"/>
    </row>
    <row r="625" spans="1:28" ht="17.05" hidden="1" thickBot="1">
      <c r="A625" s="25"/>
      <c r="B625" s="48"/>
      <c r="C625" s="50"/>
      <c r="D625" s="154"/>
      <c r="E625" s="74"/>
      <c r="F625" s="75"/>
      <c r="G625" s="341"/>
      <c r="H625" s="341"/>
      <c r="I625" s="341"/>
      <c r="K625" s="33"/>
      <c r="L625" s="29"/>
      <c r="M625" s="30"/>
      <c r="N625" s="31"/>
    </row>
    <row r="626" spans="1:28" ht="17.05" hidden="1" thickBot="1">
      <c r="A626" s="25"/>
      <c r="B626" s="48"/>
      <c r="C626" s="49"/>
      <c r="D626" s="154"/>
      <c r="E626" s="74"/>
      <c r="F626" s="75"/>
      <c r="G626" s="341"/>
      <c r="H626" s="341"/>
      <c r="I626" s="341"/>
      <c r="K626" s="28"/>
      <c r="L626" s="29"/>
      <c r="M626" s="30"/>
      <c r="N626" s="31"/>
    </row>
    <row r="627" spans="1:28" ht="17.05" hidden="1" thickBot="1">
      <c r="A627" s="25"/>
      <c r="B627" s="48"/>
      <c r="C627" s="49"/>
      <c r="D627" s="154"/>
      <c r="E627" s="74"/>
      <c r="F627" s="75"/>
      <c r="G627" s="341"/>
      <c r="H627" s="341"/>
      <c r="I627" s="341"/>
      <c r="K627" s="28"/>
      <c r="L627" s="29"/>
      <c r="M627" s="30"/>
      <c r="N627" s="31"/>
    </row>
    <row r="628" spans="1:28" ht="17.05" hidden="1" thickBot="1">
      <c r="A628" s="25"/>
      <c r="B628" s="48"/>
      <c r="C628" s="49"/>
      <c r="D628" s="154"/>
      <c r="E628" s="74"/>
      <c r="F628" s="75"/>
      <c r="G628" s="341"/>
      <c r="H628" s="341"/>
      <c r="I628" s="341"/>
      <c r="K628" s="28"/>
      <c r="L628" s="29"/>
      <c r="M628" s="30"/>
      <c r="N628" s="31"/>
    </row>
    <row r="629" spans="1:28" ht="17.05" hidden="1" thickBot="1">
      <c r="A629" s="25"/>
      <c r="B629" s="48"/>
      <c r="C629" s="50"/>
      <c r="D629" s="154"/>
      <c r="E629" s="74"/>
      <c r="F629" s="75"/>
      <c r="G629" s="341"/>
      <c r="H629" s="341"/>
      <c r="I629" s="341"/>
      <c r="K629" s="33"/>
      <c r="L629" s="29"/>
      <c r="M629" s="30"/>
      <c r="N629" s="31"/>
    </row>
    <row r="630" spans="1:28" ht="17.05" hidden="1" thickBot="1">
      <c r="A630" s="25"/>
      <c r="B630" s="48"/>
      <c r="C630" s="49"/>
      <c r="D630" s="154"/>
      <c r="E630" s="74"/>
      <c r="F630" s="75"/>
      <c r="G630" s="341"/>
      <c r="H630" s="341"/>
      <c r="I630" s="341"/>
      <c r="K630" s="28"/>
      <c r="L630" s="29"/>
      <c r="M630" s="30"/>
      <c r="N630" s="31"/>
    </row>
    <row r="631" spans="1:28" ht="17.05" hidden="1" thickBot="1">
      <c r="A631" s="25"/>
      <c r="B631" s="48"/>
      <c r="C631" s="50"/>
      <c r="D631" s="154"/>
      <c r="E631" s="74"/>
      <c r="F631" s="75"/>
      <c r="G631" s="341"/>
      <c r="H631" s="341"/>
      <c r="I631" s="341"/>
      <c r="K631" s="33"/>
      <c r="L631" s="29"/>
      <c r="M631" s="30"/>
      <c r="N631" s="31"/>
    </row>
    <row r="632" spans="1:28" ht="17.05" hidden="1" thickBot="1">
      <c r="A632" s="25"/>
      <c r="B632" s="48"/>
      <c r="C632" s="49"/>
      <c r="D632" s="154"/>
      <c r="E632" s="74"/>
      <c r="F632" s="75"/>
      <c r="G632" s="341"/>
      <c r="H632" s="341"/>
      <c r="I632" s="341"/>
      <c r="K632" s="28"/>
      <c r="L632" s="29"/>
      <c r="M632" s="30"/>
      <c r="N632" s="31"/>
    </row>
    <row r="633" spans="1:28" ht="17.05" hidden="1" thickBot="1">
      <c r="A633" s="25"/>
      <c r="B633" s="48"/>
      <c r="C633" s="49"/>
      <c r="D633" s="154"/>
      <c r="E633" s="74"/>
      <c r="F633" s="75"/>
      <c r="G633" s="341"/>
      <c r="H633" s="341"/>
      <c r="I633" s="341"/>
      <c r="K633" s="28"/>
      <c r="L633" s="29"/>
      <c r="M633" s="30"/>
      <c r="N633" s="31"/>
      <c r="O633" s="44"/>
      <c r="P633" s="44"/>
      <c r="Q633" s="44"/>
      <c r="R633" s="55"/>
    </row>
    <row r="634" spans="1:28" ht="17.05" hidden="1" thickBot="1">
      <c r="A634" s="25"/>
      <c r="B634" s="48"/>
      <c r="C634" s="49"/>
      <c r="D634" s="154"/>
      <c r="E634" s="74"/>
      <c r="F634" s="75"/>
      <c r="G634" s="341"/>
      <c r="H634" s="341"/>
      <c r="I634" s="341"/>
      <c r="K634" s="28"/>
      <c r="L634" s="29"/>
      <c r="M634" s="30"/>
      <c r="N634" s="31"/>
    </row>
    <row r="635" spans="1:28" ht="17.05" hidden="1" thickBot="1">
      <c r="A635" s="25"/>
      <c r="B635" s="48"/>
      <c r="C635" s="49"/>
      <c r="D635" s="154"/>
      <c r="E635" s="74"/>
      <c r="F635" s="75"/>
      <c r="G635" s="341"/>
      <c r="H635" s="341"/>
      <c r="I635" s="341"/>
      <c r="K635" s="28"/>
      <c r="L635" s="29"/>
      <c r="M635" s="30"/>
      <c r="N635" s="31"/>
    </row>
    <row r="636" spans="1:28" ht="17.05" hidden="1" thickBot="1">
      <c r="A636" s="38"/>
      <c r="B636" s="52"/>
      <c r="C636" s="53"/>
      <c r="D636" s="56"/>
      <c r="E636" s="141"/>
      <c r="F636" s="140"/>
      <c r="G636" s="341"/>
      <c r="H636" s="341"/>
      <c r="I636" s="341"/>
      <c r="K636" s="41"/>
      <c r="L636" s="35"/>
      <c r="M636" s="42"/>
      <c r="N636" s="36"/>
      <c r="S636" s="345"/>
      <c r="T636" s="345"/>
      <c r="U636" s="345"/>
    </row>
    <row r="637" spans="1:28" s="1" customFormat="1" ht="17.05" hidden="1" thickBot="1">
      <c r="A637" s="65"/>
      <c r="B637" s="55"/>
      <c r="C637" s="44"/>
      <c r="D637" s="44"/>
      <c r="E637" s="55"/>
      <c r="F637" s="55"/>
      <c r="G637" s="350"/>
      <c r="H637" s="350"/>
      <c r="I637" s="350"/>
      <c r="J637" s="44"/>
      <c r="K637" s="44"/>
      <c r="L637" s="70"/>
      <c r="M637" s="71"/>
      <c r="N637" s="71"/>
      <c r="O637" s="14"/>
      <c r="P637" s="14"/>
      <c r="Q637" s="14"/>
      <c r="R637" s="45"/>
      <c r="S637" s="343"/>
      <c r="T637" s="343"/>
      <c r="U637" s="343"/>
    </row>
    <row r="638" spans="1:28" ht="17.05" hidden="1" thickBot="1">
      <c r="A638" s="15"/>
      <c r="B638" s="66"/>
      <c r="C638" s="47"/>
      <c r="D638" s="139"/>
      <c r="E638" s="147"/>
      <c r="F638" s="148"/>
      <c r="G638" s="341"/>
      <c r="H638" s="341"/>
      <c r="I638" s="341"/>
      <c r="K638" s="19"/>
      <c r="L638" s="20"/>
      <c r="M638" s="21"/>
      <c r="N638" s="22"/>
      <c r="T638" s="347"/>
      <c r="U638" s="347"/>
      <c r="V638" s="81"/>
      <c r="W638" s="81"/>
      <c r="X638" s="81"/>
      <c r="Y638" s="81"/>
      <c r="Z638" s="81"/>
      <c r="AA638" s="81"/>
      <c r="AB638" s="81"/>
    </row>
    <row r="639" spans="1:28" ht="17.05" hidden="1" thickBot="1">
      <c r="A639" s="25"/>
      <c r="B639" s="48"/>
      <c r="C639" s="49"/>
      <c r="D639" s="154"/>
      <c r="E639" s="74"/>
      <c r="F639" s="75"/>
      <c r="G639" s="341"/>
      <c r="H639" s="341"/>
      <c r="I639" s="341"/>
      <c r="K639" s="28"/>
      <c r="L639" s="29"/>
      <c r="M639" s="30"/>
      <c r="N639" s="31"/>
      <c r="T639" s="347"/>
      <c r="U639" s="347"/>
      <c r="V639" s="81"/>
      <c r="W639" s="81"/>
      <c r="X639" s="81"/>
      <c r="Y639" s="81"/>
      <c r="Z639" s="81"/>
      <c r="AA639" s="81"/>
      <c r="AB639" s="81"/>
    </row>
    <row r="640" spans="1:28" ht="17.05" hidden="1" thickBot="1">
      <c r="A640" s="25"/>
      <c r="B640" s="48"/>
      <c r="C640" s="49"/>
      <c r="D640" s="154"/>
      <c r="E640" s="74"/>
      <c r="F640" s="75"/>
      <c r="G640" s="341"/>
      <c r="H640" s="341"/>
      <c r="I640" s="341"/>
      <c r="K640" s="28"/>
      <c r="L640" s="29"/>
      <c r="M640" s="30"/>
      <c r="N640" s="31"/>
      <c r="T640" s="347"/>
      <c r="U640" s="347"/>
      <c r="V640" s="81"/>
      <c r="W640" s="81"/>
      <c r="X640" s="81"/>
      <c r="Y640" s="81"/>
      <c r="Z640" s="81"/>
      <c r="AA640" s="81"/>
      <c r="AB640" s="81"/>
    </row>
    <row r="641" spans="1:28" ht="17.05" hidden="1" thickBot="1">
      <c r="A641" s="25"/>
      <c r="B641" s="48"/>
      <c r="C641" s="49"/>
      <c r="D641" s="154"/>
      <c r="E641" s="74"/>
      <c r="F641" s="75"/>
      <c r="G641" s="341"/>
      <c r="H641" s="341"/>
      <c r="I641" s="341"/>
      <c r="K641" s="28"/>
      <c r="L641" s="29"/>
      <c r="M641" s="30"/>
      <c r="N641" s="31"/>
      <c r="T641" s="347"/>
      <c r="U641" s="347"/>
      <c r="V641" s="81"/>
      <c r="W641" s="81"/>
      <c r="X641" s="81"/>
      <c r="Y641" s="81"/>
      <c r="Z641" s="81"/>
      <c r="AA641" s="81"/>
      <c r="AB641" s="81"/>
    </row>
    <row r="642" spans="1:28" ht="17.05" hidden="1" thickBot="1">
      <c r="A642" s="25"/>
      <c r="B642" s="48"/>
      <c r="C642" s="49"/>
      <c r="D642" s="154"/>
      <c r="E642" s="74"/>
      <c r="F642" s="75"/>
      <c r="G642" s="341"/>
      <c r="H642" s="341"/>
      <c r="I642" s="341"/>
      <c r="K642" s="28"/>
      <c r="L642" s="29"/>
      <c r="M642" s="30"/>
      <c r="N642" s="31"/>
      <c r="T642" s="347"/>
      <c r="U642" s="347"/>
      <c r="V642" s="81"/>
      <c r="W642" s="81"/>
      <c r="X642" s="81"/>
      <c r="Y642" s="81"/>
      <c r="Z642" s="81"/>
      <c r="AA642" s="81"/>
      <c r="AB642" s="81"/>
    </row>
    <row r="643" spans="1:28" ht="17.05" hidden="1" thickBot="1">
      <c r="A643" s="25"/>
      <c r="B643" s="48"/>
      <c r="C643" s="49"/>
      <c r="D643" s="154"/>
      <c r="E643" s="74"/>
      <c r="F643" s="75"/>
      <c r="G643" s="341"/>
      <c r="H643" s="341"/>
      <c r="I643" s="341"/>
      <c r="K643" s="28"/>
      <c r="L643" s="29"/>
      <c r="M643" s="30"/>
      <c r="N643" s="31"/>
      <c r="O643" s="19"/>
      <c r="P643" s="20"/>
      <c r="Q643" s="20"/>
      <c r="R643" s="22"/>
      <c r="T643" s="347"/>
      <c r="U643" s="347"/>
      <c r="V643" s="81"/>
      <c r="W643" s="81"/>
      <c r="X643" s="81"/>
      <c r="Y643" s="81"/>
      <c r="Z643" s="81"/>
      <c r="AA643" s="81"/>
      <c r="AB643" s="81"/>
    </row>
    <row r="644" spans="1:28" ht="17.05" hidden="1" thickBot="1">
      <c r="A644" s="25"/>
      <c r="B644" s="48"/>
      <c r="C644" s="49"/>
      <c r="D644" s="154"/>
      <c r="E644" s="74"/>
      <c r="F644" s="75"/>
      <c r="G644" s="341"/>
      <c r="H644" s="341"/>
      <c r="I644" s="341"/>
      <c r="K644" s="28"/>
      <c r="L644" s="29"/>
      <c r="M644" s="30"/>
      <c r="N644" s="31"/>
      <c r="O644" s="28"/>
      <c r="P644" s="29"/>
      <c r="Q644" s="29"/>
      <c r="R644" s="31"/>
      <c r="T644" s="347"/>
      <c r="U644" s="347"/>
      <c r="V644" s="81"/>
      <c r="W644" s="81"/>
      <c r="X644" s="81"/>
      <c r="Y644" s="81"/>
      <c r="Z644" s="81"/>
      <c r="AA644" s="81"/>
      <c r="AB644" s="81"/>
    </row>
    <row r="645" spans="1:28" ht="17.05" hidden="1" thickBot="1">
      <c r="A645" s="25"/>
      <c r="B645" s="48"/>
      <c r="C645" s="49"/>
      <c r="D645" s="154"/>
      <c r="E645" s="74"/>
      <c r="F645" s="75"/>
      <c r="G645" s="341"/>
      <c r="H645" s="341"/>
      <c r="I645" s="341"/>
      <c r="K645" s="28"/>
      <c r="L645" s="29"/>
      <c r="M645" s="30"/>
      <c r="N645" s="31"/>
      <c r="O645" s="34"/>
      <c r="P645" s="35"/>
      <c r="Q645" s="35"/>
      <c r="R645" s="36"/>
      <c r="T645" s="347"/>
      <c r="U645" s="347"/>
      <c r="V645" s="81"/>
      <c r="W645" s="81"/>
      <c r="X645" s="81"/>
      <c r="Y645" s="81"/>
      <c r="Z645" s="81"/>
      <c r="AA645" s="81"/>
      <c r="AB645" s="81"/>
    </row>
    <row r="646" spans="1:28" ht="17.05" hidden="1" thickBot="1">
      <c r="A646" s="25"/>
      <c r="B646" s="48"/>
      <c r="C646" s="49"/>
      <c r="D646" s="154"/>
      <c r="E646" s="74"/>
      <c r="F646" s="75"/>
      <c r="G646" s="341"/>
      <c r="H646" s="341"/>
      <c r="I646" s="341"/>
      <c r="K646" s="28"/>
      <c r="L646" s="29"/>
      <c r="M646" s="30"/>
      <c r="N646" s="31"/>
      <c r="T646" s="347"/>
      <c r="U646" s="347"/>
      <c r="V646" s="81"/>
      <c r="W646" s="81"/>
      <c r="X646" s="81"/>
      <c r="Y646" s="81"/>
      <c r="Z646" s="81"/>
      <c r="AA646" s="81"/>
      <c r="AB646" s="81"/>
    </row>
    <row r="647" spans="1:28" ht="15.75" hidden="1" customHeight="1">
      <c r="A647" s="25"/>
      <c r="B647" s="48"/>
      <c r="C647" s="50"/>
      <c r="D647" s="154"/>
      <c r="E647" s="74"/>
      <c r="F647" s="75"/>
      <c r="G647" s="341"/>
      <c r="H647" s="341"/>
      <c r="I647" s="341"/>
      <c r="K647" s="33"/>
      <c r="L647" s="29"/>
      <c r="M647" s="30"/>
      <c r="N647" s="51"/>
      <c r="T647" s="347"/>
      <c r="U647" s="347"/>
      <c r="V647" s="81"/>
      <c r="W647" s="81"/>
      <c r="X647" s="81"/>
      <c r="Y647" s="81"/>
      <c r="Z647" s="81"/>
      <c r="AA647" s="81"/>
      <c r="AB647" s="81"/>
    </row>
    <row r="648" spans="1:28" ht="15.75" hidden="1" customHeight="1">
      <c r="A648" s="25"/>
      <c r="B648" s="48"/>
      <c r="C648" s="49"/>
      <c r="D648" s="154"/>
      <c r="E648" s="74"/>
      <c r="F648" s="75"/>
      <c r="G648" s="341"/>
      <c r="H648" s="341"/>
      <c r="I648" s="341"/>
      <c r="K648" s="28"/>
      <c r="L648" s="29"/>
      <c r="M648" s="30"/>
      <c r="N648" s="51"/>
      <c r="T648" s="347"/>
      <c r="U648" s="347"/>
      <c r="V648" s="81"/>
      <c r="W648" s="81"/>
      <c r="X648" s="81"/>
      <c r="Y648" s="81"/>
      <c r="Z648" s="81"/>
      <c r="AA648" s="81"/>
      <c r="AB648" s="81"/>
    </row>
    <row r="649" spans="1:28" ht="15.75" hidden="1" customHeight="1" thickBot="1">
      <c r="A649" s="25"/>
      <c r="B649" s="48"/>
      <c r="C649" s="49"/>
      <c r="D649" s="154"/>
      <c r="E649" s="74"/>
      <c r="F649" s="75"/>
      <c r="G649" s="341"/>
      <c r="H649" s="341"/>
      <c r="I649" s="341"/>
      <c r="K649" s="28"/>
      <c r="L649" s="29"/>
      <c r="M649" s="30"/>
      <c r="N649" s="51"/>
      <c r="T649" s="347"/>
      <c r="U649" s="347"/>
      <c r="V649" s="81"/>
      <c r="W649" s="81"/>
      <c r="X649" s="81"/>
      <c r="Y649" s="81"/>
      <c r="Z649" s="81"/>
      <c r="AA649" s="81"/>
      <c r="AB649" s="81"/>
    </row>
    <row r="650" spans="1:28" ht="15.75" hidden="1" customHeight="1">
      <c r="A650" s="25"/>
      <c r="B650" s="48"/>
      <c r="C650" s="49"/>
      <c r="D650" s="154"/>
      <c r="E650" s="74"/>
      <c r="F650" s="75"/>
      <c r="G650" s="341"/>
      <c r="H650" s="341"/>
      <c r="I650" s="341"/>
      <c r="K650" s="28"/>
      <c r="L650" s="29"/>
      <c r="M650" s="30"/>
      <c r="N650" s="31"/>
      <c r="T650" s="347"/>
      <c r="U650" s="347"/>
      <c r="V650" s="81"/>
      <c r="W650" s="81"/>
      <c r="X650" s="81"/>
      <c r="Y650" s="81"/>
      <c r="Z650" s="81"/>
      <c r="AA650" s="81"/>
      <c r="AB650" s="81"/>
    </row>
    <row r="651" spans="1:28" ht="15.75" hidden="1" customHeight="1">
      <c r="A651" s="25"/>
      <c r="B651" s="48"/>
      <c r="C651" s="49"/>
      <c r="D651" s="154"/>
      <c r="E651" s="74"/>
      <c r="F651" s="75"/>
      <c r="G651" s="341"/>
      <c r="H651" s="341"/>
      <c r="I651" s="341"/>
      <c r="K651" s="28"/>
      <c r="L651" s="29"/>
      <c r="M651" s="30"/>
      <c r="N651" s="31"/>
      <c r="T651" s="341"/>
      <c r="U651" s="348"/>
      <c r="V651" s="78"/>
      <c r="W651" s="78"/>
      <c r="X651" s="77"/>
      <c r="Y651" s="76"/>
      <c r="Z651" s="79"/>
      <c r="AA651" s="80"/>
      <c r="AB651" s="80"/>
    </row>
    <row r="652" spans="1:28" ht="15.75" hidden="1" customHeight="1">
      <c r="A652" s="25"/>
      <c r="B652" s="48"/>
      <c r="C652" s="50"/>
      <c r="D652" s="154"/>
      <c r="E652" s="74"/>
      <c r="F652" s="75"/>
      <c r="G652" s="341"/>
      <c r="H652" s="341"/>
      <c r="I652" s="341"/>
      <c r="K652" s="33"/>
      <c r="L652" s="29"/>
      <c r="M652" s="30"/>
      <c r="N652" s="31"/>
      <c r="T652" s="341"/>
      <c r="U652" s="348"/>
      <c r="V652" s="78"/>
      <c r="W652" s="78"/>
      <c r="X652" s="77"/>
      <c r="Y652" s="76"/>
      <c r="Z652" s="79"/>
      <c r="AA652" s="80"/>
      <c r="AB652" s="80"/>
    </row>
    <row r="653" spans="1:28" ht="17.05" hidden="1" thickBot="1">
      <c r="A653" s="25"/>
      <c r="B653" s="48"/>
      <c r="C653" s="50"/>
      <c r="D653" s="154"/>
      <c r="E653" s="74"/>
      <c r="F653" s="75"/>
      <c r="G653" s="341"/>
      <c r="H653" s="341"/>
      <c r="I653" s="341"/>
      <c r="K653" s="33"/>
      <c r="L653" s="29"/>
      <c r="M653" s="30"/>
      <c r="N653" s="31"/>
      <c r="T653" s="343"/>
      <c r="U653" s="349"/>
    </row>
    <row r="654" spans="1:28" ht="17.05" hidden="1" thickBot="1">
      <c r="A654" s="25"/>
      <c r="B654" s="48"/>
      <c r="C654" s="49"/>
      <c r="D654" s="154"/>
      <c r="E654" s="74"/>
      <c r="F654" s="75"/>
      <c r="G654" s="341"/>
      <c r="H654" s="341"/>
      <c r="I654" s="341"/>
      <c r="K654" s="28"/>
      <c r="L654" s="29"/>
      <c r="M654" s="30"/>
      <c r="N654" s="31"/>
    </row>
    <row r="655" spans="1:28" ht="17.05" hidden="1" thickBot="1">
      <c r="A655" s="25"/>
      <c r="B655" s="48"/>
      <c r="C655" s="50"/>
      <c r="D655" s="154"/>
      <c r="E655" s="74"/>
      <c r="F655" s="75"/>
      <c r="G655" s="341"/>
      <c r="H655" s="341"/>
      <c r="I655" s="341"/>
      <c r="K655" s="33"/>
      <c r="L655" s="29"/>
      <c r="M655" s="30"/>
      <c r="N655" s="31"/>
    </row>
    <row r="656" spans="1:28" ht="17.05" hidden="1" thickBot="1">
      <c r="A656" s="25"/>
      <c r="B656" s="48"/>
      <c r="C656" s="49"/>
      <c r="D656" s="154"/>
      <c r="E656" s="74"/>
      <c r="F656" s="75"/>
      <c r="G656" s="341"/>
      <c r="H656" s="341"/>
      <c r="I656" s="341"/>
      <c r="K656" s="28"/>
      <c r="L656" s="29"/>
      <c r="M656" s="30"/>
      <c r="N656" s="31"/>
    </row>
    <row r="657" spans="1:21" ht="17.05" hidden="1" thickBot="1">
      <c r="A657" s="67"/>
      <c r="B657" s="68"/>
      <c r="C657" s="53"/>
      <c r="D657" s="56"/>
      <c r="E657" s="141"/>
      <c r="F657" s="140"/>
      <c r="G657" s="341"/>
      <c r="H657" s="341"/>
      <c r="I657" s="341"/>
      <c r="K657" s="41"/>
      <c r="L657" s="35"/>
      <c r="M657" s="42"/>
      <c r="N657" s="36"/>
      <c r="S657" s="345"/>
      <c r="T657" s="345"/>
      <c r="U657" s="345"/>
    </row>
    <row r="658" spans="1:21" ht="17.05" hidden="1" thickBot="1">
      <c r="A658" s="69"/>
      <c r="B658" s="14"/>
      <c r="K658" s="44"/>
    </row>
    <row r="659" spans="1:21" ht="17.05" hidden="1" thickBot="1">
      <c r="A659" s="15"/>
      <c r="B659" s="66"/>
      <c r="C659" s="47"/>
      <c r="D659" s="139"/>
      <c r="E659" s="147"/>
      <c r="F659" s="148"/>
      <c r="G659" s="341"/>
      <c r="H659" s="341"/>
      <c r="I659" s="341"/>
      <c r="K659" s="19"/>
      <c r="L659" s="20"/>
      <c r="M659" s="21"/>
      <c r="N659" s="22"/>
    </row>
    <row r="660" spans="1:21" ht="17.05" hidden="1" thickBot="1">
      <c r="A660" s="25"/>
      <c r="B660" s="48"/>
      <c r="C660" s="50"/>
      <c r="D660" s="154"/>
      <c r="E660" s="74"/>
      <c r="F660" s="75"/>
      <c r="G660" s="341"/>
      <c r="H660" s="341"/>
      <c r="I660" s="341"/>
      <c r="K660" s="33"/>
      <c r="L660" s="29"/>
      <c r="M660" s="30"/>
      <c r="N660" s="31"/>
      <c r="O660" s="19"/>
      <c r="P660" s="20"/>
      <c r="Q660" s="20"/>
      <c r="R660" s="22"/>
    </row>
    <row r="661" spans="1:21" ht="17.05" hidden="1" thickBot="1">
      <c r="A661" s="25"/>
      <c r="B661" s="48"/>
      <c r="C661" s="49"/>
      <c r="D661" s="154"/>
      <c r="E661" s="74"/>
      <c r="F661" s="75"/>
      <c r="G661" s="341"/>
      <c r="H661" s="341"/>
      <c r="I661" s="341"/>
      <c r="K661" s="28"/>
      <c r="L661" s="29"/>
      <c r="M661" s="30"/>
      <c r="N661" s="31"/>
      <c r="O661" s="28"/>
      <c r="P661" s="29"/>
      <c r="Q661" s="29"/>
      <c r="R661" s="31"/>
    </row>
    <row r="662" spans="1:21" ht="17.05" hidden="1" thickBot="1">
      <c r="A662" s="25"/>
      <c r="B662" s="48"/>
      <c r="C662" s="49"/>
      <c r="D662" s="154"/>
      <c r="E662" s="74"/>
      <c r="F662" s="75"/>
      <c r="G662" s="341"/>
      <c r="H662" s="341"/>
      <c r="I662" s="341"/>
      <c r="K662" s="28"/>
      <c r="M662" s="30"/>
      <c r="N662" s="31"/>
      <c r="O662" s="34"/>
      <c r="P662" s="35"/>
      <c r="Q662" s="35"/>
      <c r="R662" s="36"/>
    </row>
    <row r="663" spans="1:21" ht="17.05" hidden="1" thickBot="1">
      <c r="A663" s="25"/>
      <c r="B663" s="48"/>
      <c r="C663" s="49"/>
      <c r="D663" s="154"/>
      <c r="E663" s="74"/>
      <c r="F663" s="75"/>
      <c r="G663" s="341"/>
      <c r="H663" s="341"/>
      <c r="I663" s="341"/>
      <c r="K663" s="28"/>
      <c r="L663" s="29"/>
      <c r="M663" s="30"/>
      <c r="N663" s="31"/>
    </row>
    <row r="664" spans="1:21" ht="17.05" hidden="1" thickBot="1">
      <c r="A664" s="25"/>
      <c r="B664" s="48"/>
      <c r="C664" s="50"/>
      <c r="D664" s="154"/>
      <c r="E664" s="74"/>
      <c r="F664" s="75"/>
      <c r="G664" s="341"/>
      <c r="H664" s="341"/>
      <c r="I664" s="341"/>
      <c r="K664" s="33"/>
      <c r="L664" s="29"/>
      <c r="M664" s="30"/>
      <c r="N664" s="51"/>
    </row>
    <row r="665" spans="1:21" ht="17.05" hidden="1" thickBot="1">
      <c r="A665" s="25"/>
      <c r="B665" s="48"/>
      <c r="C665" s="49"/>
      <c r="D665" s="154"/>
      <c r="E665" s="74"/>
      <c r="F665" s="75"/>
      <c r="G665" s="341"/>
      <c r="H665" s="341"/>
      <c r="I665" s="341"/>
      <c r="K665" s="28"/>
      <c r="L665" s="29"/>
      <c r="M665" s="30"/>
      <c r="N665" s="51"/>
    </row>
    <row r="666" spans="1:21" ht="17.05" hidden="1" thickBot="1">
      <c r="A666" s="25"/>
      <c r="B666" s="48"/>
      <c r="C666" s="49"/>
      <c r="D666" s="154"/>
      <c r="E666" s="74"/>
      <c r="F666" s="75"/>
      <c r="G666" s="341"/>
      <c r="H666" s="341"/>
      <c r="I666" s="341"/>
      <c r="K666" s="28"/>
      <c r="L666" s="29"/>
      <c r="M666" s="30"/>
      <c r="N666" s="51"/>
    </row>
    <row r="667" spans="1:21" ht="17.05" hidden="1" thickBot="1">
      <c r="A667" s="25"/>
      <c r="B667" s="48"/>
      <c r="C667" s="49"/>
      <c r="D667" s="154"/>
      <c r="E667" s="74"/>
      <c r="F667" s="75"/>
      <c r="G667" s="341"/>
      <c r="H667" s="341"/>
      <c r="I667" s="341"/>
      <c r="K667" s="28"/>
      <c r="L667" s="29"/>
      <c r="M667" s="30"/>
      <c r="N667" s="31"/>
    </row>
    <row r="668" spans="1:21" ht="17.05" hidden="1" thickBot="1">
      <c r="A668" s="25"/>
      <c r="B668" s="48"/>
      <c r="C668" s="50"/>
      <c r="D668" s="154"/>
      <c r="E668" s="74"/>
      <c r="F668" s="75"/>
      <c r="G668" s="341"/>
      <c r="H668" s="341"/>
      <c r="I668" s="341"/>
      <c r="K668" s="33"/>
      <c r="L668" s="29"/>
      <c r="M668" s="30"/>
      <c r="N668" s="31"/>
    </row>
    <row r="669" spans="1:21" ht="17.05" hidden="1" thickBot="1">
      <c r="A669" s="25"/>
      <c r="B669" s="48"/>
      <c r="C669" s="49"/>
      <c r="D669" s="154"/>
      <c r="E669" s="74"/>
      <c r="F669" s="75"/>
      <c r="G669" s="341"/>
      <c r="H669" s="341"/>
      <c r="I669" s="341"/>
      <c r="K669" s="28"/>
      <c r="L669" s="29"/>
      <c r="M669" s="30"/>
      <c r="N669" s="31"/>
    </row>
    <row r="670" spans="1:21" ht="17.05" hidden="1" thickBot="1">
      <c r="A670" s="25"/>
      <c r="B670" s="48"/>
      <c r="C670" s="50"/>
      <c r="D670" s="154"/>
      <c r="E670" s="74"/>
      <c r="F670" s="75"/>
      <c r="G670" s="341"/>
      <c r="H670" s="341"/>
      <c r="I670" s="341"/>
      <c r="K670" s="28"/>
      <c r="L670" s="29"/>
      <c r="M670" s="30"/>
      <c r="N670" s="31"/>
    </row>
    <row r="671" spans="1:21" ht="17.05" hidden="1" thickBot="1">
      <c r="A671" s="25"/>
      <c r="B671" s="48"/>
      <c r="C671" s="49"/>
      <c r="D671" s="154"/>
      <c r="E671" s="74"/>
      <c r="F671" s="75"/>
      <c r="G671" s="341"/>
      <c r="H671" s="341"/>
      <c r="I671" s="341"/>
      <c r="K671" s="28"/>
      <c r="L671" s="29"/>
      <c r="M671" s="30"/>
      <c r="N671" s="31"/>
    </row>
    <row r="672" spans="1:21" ht="17.05" hidden="1" thickBot="1">
      <c r="A672" s="25"/>
      <c r="B672" s="48"/>
      <c r="C672" s="49"/>
      <c r="D672" s="154"/>
      <c r="E672" s="74"/>
      <c r="F672" s="75"/>
      <c r="G672" s="341"/>
      <c r="H672" s="341"/>
      <c r="I672" s="341"/>
      <c r="K672" s="28"/>
      <c r="L672" s="29"/>
      <c r="M672" s="30"/>
      <c r="N672" s="31"/>
    </row>
    <row r="673" spans="1:21" ht="17.05" hidden="1" thickBot="1">
      <c r="A673" s="25"/>
      <c r="B673" s="48"/>
      <c r="C673" s="49"/>
      <c r="D673" s="154"/>
      <c r="E673" s="74"/>
      <c r="F673" s="75"/>
      <c r="G673" s="341"/>
      <c r="H673" s="341"/>
      <c r="I673" s="341"/>
      <c r="K673" s="28"/>
      <c r="L673" s="29"/>
      <c r="M673" s="30"/>
      <c r="N673" s="31"/>
    </row>
    <row r="674" spans="1:21" ht="17.05" hidden="1" thickBot="1">
      <c r="A674" s="67"/>
      <c r="B674" s="68"/>
      <c r="C674" s="53"/>
      <c r="D674" s="56"/>
      <c r="E674" s="141"/>
      <c r="F674" s="140"/>
      <c r="G674" s="341"/>
      <c r="H674" s="341"/>
      <c r="I674" s="341"/>
      <c r="K674" s="41"/>
      <c r="L674" s="35"/>
      <c r="M674" s="42"/>
      <c r="N674" s="36"/>
      <c r="S674" s="344"/>
      <c r="T674" s="344"/>
      <c r="U674" s="344"/>
    </row>
    <row r="675" spans="1:21" ht="17.05" hidden="1" thickBot="1">
      <c r="A675" s="69"/>
      <c r="B675" s="14"/>
      <c r="K675" s="44"/>
    </row>
    <row r="676" spans="1:21" ht="17.05" hidden="1" thickBot="1">
      <c r="A676" s="15"/>
      <c r="B676" s="66"/>
      <c r="C676" s="47"/>
      <c r="D676" s="139"/>
      <c r="E676" s="147"/>
      <c r="F676" s="148"/>
      <c r="G676" s="341"/>
      <c r="H676" s="341"/>
      <c r="I676" s="341"/>
      <c r="K676" s="19"/>
      <c r="L676" s="20"/>
      <c r="M676" s="21"/>
      <c r="N676" s="22"/>
    </row>
    <row r="677" spans="1:21" ht="17.05" hidden="1" thickBot="1">
      <c r="A677" s="25"/>
      <c r="B677" s="48"/>
      <c r="C677" s="49"/>
      <c r="D677" s="154"/>
      <c r="E677" s="74"/>
      <c r="F677" s="75"/>
      <c r="G677" s="341"/>
      <c r="H677" s="341"/>
      <c r="I677" s="341"/>
      <c r="K677" s="28"/>
      <c r="L677" s="29"/>
      <c r="M677" s="30"/>
      <c r="N677" s="31"/>
    </row>
    <row r="678" spans="1:21" ht="17.05" hidden="1" thickBot="1">
      <c r="A678" s="25"/>
      <c r="B678" s="48"/>
      <c r="C678" s="50"/>
      <c r="D678" s="154"/>
      <c r="E678" s="74"/>
      <c r="F678" s="75"/>
      <c r="G678" s="341"/>
      <c r="H678" s="341"/>
      <c r="I678" s="341"/>
      <c r="K678" s="33"/>
      <c r="L678" s="29"/>
      <c r="M678" s="30"/>
      <c r="N678" s="31"/>
    </row>
    <row r="679" spans="1:21" ht="17.05" hidden="1" thickBot="1">
      <c r="A679" s="25"/>
      <c r="B679" s="48"/>
      <c r="C679" s="49"/>
      <c r="D679" s="154"/>
      <c r="E679" s="74"/>
      <c r="F679" s="75"/>
      <c r="G679" s="341"/>
      <c r="H679" s="341"/>
      <c r="I679" s="341"/>
      <c r="K679" s="28"/>
      <c r="L679" s="29"/>
      <c r="M679" s="30"/>
      <c r="N679" s="31"/>
    </row>
    <row r="680" spans="1:21" ht="17.05" hidden="1" thickBot="1">
      <c r="A680" s="25"/>
      <c r="B680" s="48"/>
      <c r="C680" s="49"/>
      <c r="D680" s="154"/>
      <c r="E680" s="74"/>
      <c r="F680" s="75"/>
      <c r="G680" s="341"/>
      <c r="H680" s="341"/>
      <c r="I680" s="341"/>
      <c r="K680" s="28"/>
      <c r="L680" s="29"/>
      <c r="M680" s="30"/>
      <c r="N680" s="31"/>
    </row>
    <row r="681" spans="1:21" ht="17.05" hidden="1" thickBot="1">
      <c r="A681" s="25"/>
      <c r="B681" s="48"/>
      <c r="C681" s="49"/>
      <c r="D681" s="154"/>
      <c r="E681" s="74"/>
      <c r="F681" s="75"/>
      <c r="G681" s="341"/>
      <c r="H681" s="341"/>
      <c r="I681" s="341"/>
      <c r="K681" s="28"/>
      <c r="L681" s="29"/>
      <c r="M681" s="30"/>
      <c r="N681" s="31"/>
    </row>
    <row r="682" spans="1:21" ht="17.05" hidden="1" thickBot="1">
      <c r="A682" s="25"/>
      <c r="B682" s="48"/>
      <c r="C682" s="49"/>
      <c r="D682" s="154"/>
      <c r="E682" s="74"/>
      <c r="F682" s="75"/>
      <c r="G682" s="341"/>
      <c r="H682" s="341"/>
      <c r="I682" s="341"/>
      <c r="K682" s="28"/>
      <c r="L682" s="29"/>
      <c r="M682" s="30"/>
      <c r="N682" s="31"/>
    </row>
    <row r="683" spans="1:21" ht="17.05" hidden="1" thickBot="1">
      <c r="A683" s="25"/>
      <c r="B683" s="48"/>
      <c r="C683" s="49"/>
      <c r="D683" s="154"/>
      <c r="E683" s="74"/>
      <c r="F683" s="75"/>
      <c r="G683" s="341"/>
      <c r="H683" s="341"/>
      <c r="I683" s="341"/>
      <c r="K683" s="28"/>
      <c r="L683" s="29"/>
      <c r="M683" s="30"/>
      <c r="N683" s="31"/>
    </row>
    <row r="684" spans="1:21" ht="17.05" hidden="1" thickBot="1">
      <c r="A684" s="25"/>
      <c r="B684" s="48"/>
      <c r="C684" s="49"/>
      <c r="D684" s="154"/>
      <c r="E684" s="74"/>
      <c r="F684" s="75"/>
      <c r="G684" s="341"/>
      <c r="H684" s="341"/>
      <c r="I684" s="341"/>
      <c r="K684" s="28"/>
      <c r="L684" s="29"/>
      <c r="M684" s="30"/>
      <c r="N684" s="31"/>
    </row>
    <row r="685" spans="1:21" ht="17.05" hidden="1" thickBot="1">
      <c r="A685" s="25"/>
      <c r="B685" s="48"/>
      <c r="C685" s="49"/>
      <c r="D685" s="154"/>
      <c r="E685" s="74"/>
      <c r="F685" s="75"/>
      <c r="G685" s="341"/>
      <c r="H685" s="341"/>
      <c r="I685" s="341"/>
      <c r="K685" s="28"/>
      <c r="L685" s="29"/>
      <c r="M685" s="30"/>
      <c r="N685" s="31"/>
    </row>
    <row r="686" spans="1:21" ht="17.05" hidden="1" thickBot="1">
      <c r="A686" s="25"/>
      <c r="B686" s="48"/>
      <c r="C686" s="49"/>
      <c r="D686" s="154"/>
      <c r="E686" s="74"/>
      <c r="F686" s="75"/>
      <c r="G686" s="341"/>
      <c r="H686" s="341"/>
      <c r="I686" s="341"/>
      <c r="K686" s="28"/>
      <c r="L686" s="29"/>
      <c r="M686" s="30"/>
      <c r="N686" s="31"/>
    </row>
    <row r="687" spans="1:21" ht="17.05" hidden="1" thickBot="1">
      <c r="A687" s="25"/>
      <c r="B687" s="48"/>
      <c r="C687" s="50"/>
      <c r="D687" s="154"/>
      <c r="E687" s="74"/>
      <c r="F687" s="75"/>
      <c r="G687" s="341"/>
      <c r="H687" s="341"/>
      <c r="I687" s="341"/>
      <c r="K687" s="33"/>
      <c r="L687" s="29"/>
      <c r="M687" s="30"/>
      <c r="N687" s="31"/>
    </row>
    <row r="688" spans="1:21" ht="17.05" hidden="1" thickBot="1">
      <c r="A688" s="25"/>
      <c r="B688" s="48"/>
      <c r="C688" s="49"/>
      <c r="D688" s="154"/>
      <c r="E688" s="74"/>
      <c r="F688" s="75"/>
      <c r="G688" s="341"/>
      <c r="H688" s="341"/>
      <c r="I688" s="341"/>
      <c r="K688" s="28"/>
      <c r="L688" s="29"/>
      <c r="M688" s="30"/>
      <c r="N688" s="31"/>
    </row>
    <row r="689" spans="1:21" ht="17.05" hidden="1" thickBot="1">
      <c r="A689" s="25"/>
      <c r="B689" s="48"/>
      <c r="C689" s="49"/>
      <c r="D689" s="154"/>
      <c r="E689" s="74"/>
      <c r="F689" s="75"/>
      <c r="G689" s="341"/>
      <c r="H689" s="341"/>
      <c r="I689" s="341"/>
      <c r="K689" s="28"/>
      <c r="L689" s="29"/>
      <c r="M689" s="30"/>
      <c r="N689" s="31"/>
    </row>
    <row r="690" spans="1:21" ht="17.05" hidden="1" thickBot="1">
      <c r="A690" s="25"/>
      <c r="B690" s="48"/>
      <c r="C690" s="49"/>
      <c r="D690" s="154"/>
      <c r="E690" s="74"/>
      <c r="F690" s="75"/>
      <c r="G690" s="341"/>
      <c r="H690" s="341"/>
      <c r="I690" s="341"/>
      <c r="K690" s="28"/>
      <c r="L690" s="29"/>
      <c r="M690" s="30"/>
      <c r="N690" s="31"/>
    </row>
    <row r="691" spans="1:21" ht="17.05" hidden="1" thickBot="1">
      <c r="A691" s="25"/>
      <c r="B691" s="48"/>
      <c r="C691" s="49"/>
      <c r="D691" s="154"/>
      <c r="E691" s="74"/>
      <c r="F691" s="75"/>
      <c r="G691" s="341"/>
      <c r="H691" s="341"/>
      <c r="I691" s="341"/>
      <c r="K691" s="28"/>
      <c r="L691" s="29"/>
      <c r="M691" s="30"/>
      <c r="N691" s="31"/>
    </row>
    <row r="692" spans="1:21" ht="17.05" hidden="1" thickBot="1">
      <c r="A692" s="25"/>
      <c r="B692" s="48"/>
      <c r="C692" s="50"/>
      <c r="D692" s="154"/>
      <c r="E692" s="74"/>
      <c r="F692" s="75"/>
      <c r="G692" s="341"/>
      <c r="H692" s="341"/>
      <c r="I692" s="341"/>
      <c r="K692" s="33"/>
      <c r="L692" s="29"/>
      <c r="M692" s="30"/>
      <c r="N692" s="31"/>
    </row>
    <row r="693" spans="1:21" ht="17.05" hidden="1" thickBot="1">
      <c r="A693" s="25"/>
      <c r="B693" s="48"/>
      <c r="C693" s="49"/>
      <c r="D693" s="154"/>
      <c r="E693" s="74"/>
      <c r="F693" s="75"/>
      <c r="G693" s="341"/>
      <c r="H693" s="341"/>
      <c r="I693" s="341"/>
      <c r="K693" s="28"/>
      <c r="L693" s="29"/>
      <c r="M693" s="30"/>
      <c r="N693" s="31"/>
    </row>
    <row r="694" spans="1:21" ht="17.05" hidden="1" thickBot="1">
      <c r="A694" s="25"/>
      <c r="B694" s="48"/>
      <c r="C694" s="50"/>
      <c r="D694" s="154"/>
      <c r="E694" s="74"/>
      <c r="F694" s="75"/>
      <c r="G694" s="341"/>
      <c r="H694" s="341"/>
      <c r="I694" s="341"/>
      <c r="K694" s="33"/>
      <c r="L694" s="29"/>
      <c r="M694" s="30"/>
      <c r="N694" s="31"/>
    </row>
    <row r="695" spans="1:21" ht="17.05" hidden="1" thickBot="1">
      <c r="A695" s="25"/>
      <c r="B695" s="48"/>
      <c r="C695" s="49"/>
      <c r="D695" s="154"/>
      <c r="E695" s="74"/>
      <c r="F695" s="75"/>
      <c r="G695" s="341"/>
      <c r="H695" s="341"/>
      <c r="I695" s="341"/>
      <c r="K695" s="28"/>
      <c r="L695" s="29"/>
      <c r="M695" s="30"/>
      <c r="N695" s="31"/>
    </row>
    <row r="696" spans="1:21" ht="17.05" hidden="1" thickBot="1">
      <c r="A696" s="25"/>
      <c r="B696" s="48"/>
      <c r="C696" s="49"/>
      <c r="D696" s="154"/>
      <c r="E696" s="74"/>
      <c r="F696" s="75"/>
      <c r="G696" s="341"/>
      <c r="H696" s="341"/>
      <c r="I696" s="341"/>
      <c r="K696" s="28"/>
      <c r="L696" s="29"/>
      <c r="M696" s="30"/>
      <c r="N696" s="31"/>
    </row>
    <row r="697" spans="1:21" ht="17.05" hidden="1" thickBot="1">
      <c r="A697" s="25"/>
      <c r="B697" s="48"/>
      <c r="C697" s="49"/>
      <c r="D697" s="154"/>
      <c r="E697" s="74"/>
      <c r="F697" s="75"/>
      <c r="G697" s="341"/>
      <c r="H697" s="341"/>
      <c r="I697" s="341"/>
      <c r="K697" s="28"/>
      <c r="L697" s="29"/>
      <c r="M697" s="30"/>
      <c r="N697" s="31"/>
      <c r="O697" s="153"/>
      <c r="P697" s="153"/>
      <c r="Q697" s="153"/>
    </row>
    <row r="698" spans="1:21" ht="17.05" hidden="1" thickBot="1">
      <c r="A698" s="25"/>
      <c r="B698" s="48"/>
      <c r="C698" s="49"/>
      <c r="D698" s="154"/>
      <c r="E698" s="74"/>
      <c r="F698" s="75"/>
      <c r="G698" s="341"/>
      <c r="H698" s="341"/>
      <c r="I698" s="341"/>
      <c r="K698" s="28"/>
      <c r="L698" s="29"/>
      <c r="M698" s="30"/>
      <c r="N698" s="31"/>
      <c r="O698" s="153"/>
      <c r="P698" s="153"/>
      <c r="Q698" s="153"/>
    </row>
    <row r="699" spans="1:21" ht="17.05" hidden="1" thickBot="1">
      <c r="A699" s="38"/>
      <c r="B699" s="52"/>
      <c r="C699" s="56"/>
      <c r="D699" s="56"/>
      <c r="E699" s="141"/>
      <c r="F699" s="140"/>
      <c r="G699" s="341"/>
      <c r="H699" s="341"/>
      <c r="I699" s="341"/>
      <c r="K699" s="34"/>
      <c r="L699" s="35"/>
      <c r="M699" s="42"/>
      <c r="N699" s="36"/>
      <c r="O699" s="153"/>
      <c r="P699" s="153"/>
      <c r="Q699" s="153"/>
    </row>
    <row r="700" spans="1:21" ht="17.05" hidden="1" thickBot="1">
      <c r="O700" s="152"/>
      <c r="P700" s="152"/>
      <c r="Q700" s="152"/>
      <c r="R700" s="152"/>
    </row>
    <row r="701" spans="1:21" s="152" customFormat="1">
      <c r="A701" s="15">
        <f>A592+3</f>
        <v>43919</v>
      </c>
      <c r="B701" s="66" t="s">
        <v>25</v>
      </c>
      <c r="C701" s="47" t="s">
        <v>150</v>
      </c>
      <c r="D701" s="139" t="s">
        <v>10</v>
      </c>
      <c r="E701" s="147">
        <v>65</v>
      </c>
      <c r="F701" s="148" t="s">
        <v>11</v>
      </c>
      <c r="G701" s="341">
        <v>3.25</v>
      </c>
      <c r="H701" s="341" t="s">
        <v>294</v>
      </c>
      <c r="I701" s="341"/>
      <c r="J701" s="153"/>
      <c r="K701" s="19" t="s">
        <v>150</v>
      </c>
      <c r="L701" s="20" t="s">
        <v>10</v>
      </c>
      <c r="M701" s="21">
        <v>65</v>
      </c>
      <c r="N701" s="22" t="s">
        <v>11</v>
      </c>
      <c r="S701" s="342">
        <v>3.25</v>
      </c>
      <c r="T701" s="342"/>
      <c r="U701" s="342"/>
    </row>
    <row r="702" spans="1:21" s="152" customFormat="1">
      <c r="A702" s="25"/>
      <c r="B702" s="48"/>
      <c r="C702" s="154"/>
      <c r="D702" s="154" t="s">
        <v>151</v>
      </c>
      <c r="E702" s="74">
        <v>15</v>
      </c>
      <c r="F702" s="75" t="s">
        <v>11</v>
      </c>
      <c r="G702" s="341">
        <v>0.75</v>
      </c>
      <c r="H702" s="341" t="s">
        <v>294</v>
      </c>
      <c r="I702" s="341"/>
      <c r="J702" s="153"/>
      <c r="K702" s="28"/>
      <c r="L702" s="29" t="s">
        <v>151</v>
      </c>
      <c r="M702" s="30">
        <v>15</v>
      </c>
      <c r="N702" s="31" t="s">
        <v>11</v>
      </c>
      <c r="S702" s="342">
        <v>0.75</v>
      </c>
      <c r="T702" s="342"/>
      <c r="U702" s="342"/>
    </row>
    <row r="703" spans="1:21" s="152" customFormat="1">
      <c r="A703" s="25"/>
      <c r="B703" s="48"/>
      <c r="C703" s="50" t="s">
        <v>217</v>
      </c>
      <c r="D703" s="154" t="s">
        <v>891</v>
      </c>
      <c r="E703" s="74">
        <v>75</v>
      </c>
      <c r="F703" s="75" t="s">
        <v>11</v>
      </c>
      <c r="G703" s="341" t="s">
        <v>294</v>
      </c>
      <c r="H703" s="341">
        <v>2.1428571428571428</v>
      </c>
      <c r="I703" s="341"/>
      <c r="J703" s="153"/>
      <c r="K703" s="33" t="s">
        <v>228</v>
      </c>
      <c r="L703" s="29" t="s">
        <v>564</v>
      </c>
      <c r="M703" s="30">
        <v>20</v>
      </c>
      <c r="N703" s="31" t="s">
        <v>11</v>
      </c>
      <c r="O703" s="153"/>
      <c r="P703" s="153"/>
      <c r="Q703" s="153"/>
      <c r="R703" s="45"/>
      <c r="S703" s="342"/>
      <c r="T703" s="342"/>
      <c r="U703" s="342">
        <v>0.2</v>
      </c>
    </row>
    <row r="704" spans="1:21" s="152" customFormat="1">
      <c r="A704" s="25"/>
      <c r="B704" s="48"/>
      <c r="C704" s="154"/>
      <c r="D704" s="154"/>
      <c r="E704" s="74"/>
      <c r="F704" s="75"/>
      <c r="G704" s="341"/>
      <c r="H704" s="341"/>
      <c r="I704" s="341"/>
      <c r="J704" s="153"/>
      <c r="K704" s="28"/>
      <c r="L704" s="29" t="s">
        <v>590</v>
      </c>
      <c r="M704" s="30">
        <v>15</v>
      </c>
      <c r="N704" s="31" t="s">
        <v>11</v>
      </c>
      <c r="O704" s="153"/>
      <c r="P704" s="153"/>
      <c r="Q704" s="153"/>
      <c r="R704" s="45"/>
      <c r="S704" s="342">
        <f>15/55</f>
        <v>0.27272727272727271</v>
      </c>
      <c r="T704" s="342"/>
      <c r="U704" s="342"/>
    </row>
    <row r="705" spans="1:21" s="152" customFormat="1">
      <c r="A705" s="25"/>
      <c r="B705" s="48"/>
      <c r="C705" s="154"/>
      <c r="D705" s="154"/>
      <c r="E705" s="74"/>
      <c r="F705" s="75"/>
      <c r="G705" s="341"/>
      <c r="H705" s="341"/>
      <c r="I705" s="341"/>
      <c r="J705" s="153"/>
      <c r="K705" s="28"/>
      <c r="L705" s="29" t="s">
        <v>591</v>
      </c>
      <c r="M705" s="30">
        <v>10</v>
      </c>
      <c r="N705" s="31" t="s">
        <v>11</v>
      </c>
      <c r="O705" s="153"/>
      <c r="P705" s="153"/>
      <c r="Q705" s="153"/>
      <c r="R705" s="45"/>
      <c r="S705" s="342">
        <f>10/85</f>
        <v>0.11764705882352941</v>
      </c>
      <c r="T705" s="342"/>
      <c r="U705" s="342"/>
    </row>
    <row r="706" spans="1:21" s="152" customFormat="1">
      <c r="A706" s="25"/>
      <c r="B706" s="48"/>
      <c r="C706" s="154"/>
      <c r="D706" s="154"/>
      <c r="E706" s="74"/>
      <c r="F706" s="75"/>
      <c r="G706" s="341"/>
      <c r="H706" s="341"/>
      <c r="I706" s="341"/>
      <c r="J706" s="153"/>
      <c r="K706" s="28"/>
      <c r="L706" s="29" t="s">
        <v>528</v>
      </c>
      <c r="M706" s="30">
        <v>10</v>
      </c>
      <c r="N706" s="31" t="s">
        <v>11</v>
      </c>
      <c r="O706" s="153"/>
      <c r="P706" s="153"/>
      <c r="Q706" s="153"/>
      <c r="R706" s="45"/>
      <c r="S706" s="342"/>
      <c r="T706" s="342"/>
      <c r="U706" s="342">
        <v>0.1</v>
      </c>
    </row>
    <row r="707" spans="1:21" s="152" customFormat="1">
      <c r="A707" s="25"/>
      <c r="B707" s="48"/>
      <c r="C707" s="154"/>
      <c r="D707" s="154"/>
      <c r="E707" s="74"/>
      <c r="F707" s="75"/>
      <c r="G707" s="341"/>
      <c r="H707" s="341"/>
      <c r="I707" s="341"/>
      <c r="J707" s="153"/>
      <c r="K707" s="28"/>
      <c r="L707" s="29" t="s">
        <v>565</v>
      </c>
      <c r="M707" s="30">
        <v>5</v>
      </c>
      <c r="N707" s="31" t="s">
        <v>11</v>
      </c>
      <c r="O707" s="153"/>
      <c r="P707" s="153"/>
      <c r="Q707" s="153"/>
      <c r="R707" s="45"/>
      <c r="S707" s="342"/>
      <c r="T707" s="342"/>
      <c r="U707" s="342">
        <v>0.05</v>
      </c>
    </row>
    <row r="708" spans="1:21" s="152" customFormat="1" ht="17.05" thickBot="1">
      <c r="A708" s="25"/>
      <c r="B708" s="48"/>
      <c r="C708" s="154"/>
      <c r="D708" s="154"/>
      <c r="E708" s="74"/>
      <c r="F708" s="75"/>
      <c r="G708" s="341"/>
      <c r="H708" s="341"/>
      <c r="I708" s="341"/>
      <c r="J708" s="153"/>
      <c r="K708" s="28"/>
      <c r="L708" s="29" t="s">
        <v>440</v>
      </c>
      <c r="M708" s="30">
        <v>15</v>
      </c>
      <c r="N708" s="31" t="s">
        <v>11</v>
      </c>
      <c r="S708" s="342"/>
      <c r="T708" s="342">
        <f>15/70</f>
        <v>0.21428571428571427</v>
      </c>
      <c r="U708" s="342"/>
    </row>
    <row r="709" spans="1:21" s="152" customFormat="1">
      <c r="A709" s="25"/>
      <c r="B709" s="48"/>
      <c r="C709" s="50" t="s">
        <v>183</v>
      </c>
      <c r="D709" s="154" t="s">
        <v>892</v>
      </c>
      <c r="E709" s="74">
        <v>35</v>
      </c>
      <c r="F709" s="75" t="s">
        <v>11</v>
      </c>
      <c r="G709" s="341" t="s">
        <v>294</v>
      </c>
      <c r="H709" s="341" t="s">
        <v>294</v>
      </c>
      <c r="I709" s="341">
        <v>0.35</v>
      </c>
      <c r="J709" s="153"/>
      <c r="K709" s="33" t="s">
        <v>183</v>
      </c>
      <c r="L709" s="29" t="s">
        <v>521</v>
      </c>
      <c r="M709" s="30">
        <v>35</v>
      </c>
      <c r="N709" s="51" t="s">
        <v>11</v>
      </c>
      <c r="O709" s="19" t="s">
        <v>370</v>
      </c>
      <c r="P709" s="20" t="s">
        <v>379</v>
      </c>
      <c r="Q709" s="21">
        <v>55</v>
      </c>
      <c r="R709" s="22" t="s">
        <v>249</v>
      </c>
      <c r="S709" s="342"/>
      <c r="T709" s="342">
        <f>55/70</f>
        <v>0.7857142857142857</v>
      </c>
      <c r="U709" s="342">
        <v>0.35</v>
      </c>
    </row>
    <row r="710" spans="1:21" s="152" customFormat="1">
      <c r="A710" s="25"/>
      <c r="B710" s="48"/>
      <c r="C710" s="154"/>
      <c r="D710" s="154" t="s">
        <v>263</v>
      </c>
      <c r="E710" s="74">
        <v>30</v>
      </c>
      <c r="F710" s="75" t="s">
        <v>11</v>
      </c>
      <c r="G710" s="341" t="s">
        <v>294</v>
      </c>
      <c r="H710" s="341">
        <v>0.54545454545454541</v>
      </c>
      <c r="I710" s="341" t="s">
        <v>294</v>
      </c>
      <c r="J710" s="153"/>
      <c r="K710" s="28"/>
      <c r="L710" s="29" t="s">
        <v>263</v>
      </c>
      <c r="M710" s="30">
        <v>30</v>
      </c>
      <c r="N710" s="51" t="s">
        <v>11</v>
      </c>
      <c r="O710" s="28"/>
      <c r="P710" s="29" t="s">
        <v>540</v>
      </c>
      <c r="Q710" s="30">
        <v>10</v>
      </c>
      <c r="R710" s="31" t="s">
        <v>249</v>
      </c>
      <c r="S710" s="342"/>
      <c r="T710" s="342">
        <f>30/55</f>
        <v>0.54545454545454541</v>
      </c>
      <c r="U710" s="342">
        <v>0.1</v>
      </c>
    </row>
    <row r="711" spans="1:21" s="152" customFormat="1">
      <c r="A711" s="25"/>
      <c r="B711" s="48"/>
      <c r="C711" s="154"/>
      <c r="D711" s="154" t="s">
        <v>444</v>
      </c>
      <c r="E711" s="74">
        <v>10</v>
      </c>
      <c r="F711" s="75" t="s">
        <v>11</v>
      </c>
      <c r="G711" s="341">
        <v>0.33333333333333331</v>
      </c>
      <c r="H711" s="341" t="s">
        <v>294</v>
      </c>
      <c r="I711" s="341" t="s">
        <v>294</v>
      </c>
      <c r="J711" s="153"/>
      <c r="K711" s="28"/>
      <c r="L711" s="29" t="s">
        <v>444</v>
      </c>
      <c r="M711" s="30">
        <v>10</v>
      </c>
      <c r="N711" s="51" t="s">
        <v>11</v>
      </c>
      <c r="O711" s="206"/>
      <c r="P711" s="157" t="s">
        <v>189</v>
      </c>
      <c r="Q711" s="158">
        <v>5</v>
      </c>
      <c r="R711" s="31" t="s">
        <v>160</v>
      </c>
      <c r="S711" s="342">
        <v>0.33300000000000002</v>
      </c>
      <c r="T711" s="342"/>
      <c r="U711" s="342">
        <v>0.05</v>
      </c>
    </row>
    <row r="712" spans="1:21" s="152" customFormat="1" ht="17.05" thickBot="1">
      <c r="A712" s="25"/>
      <c r="B712" s="48"/>
      <c r="C712" s="154"/>
      <c r="D712" s="154" t="s">
        <v>893</v>
      </c>
      <c r="E712" s="74">
        <v>5</v>
      </c>
      <c r="F712" s="75" t="s">
        <v>11</v>
      </c>
      <c r="G712" s="341" t="s">
        <v>294</v>
      </c>
      <c r="H712" s="341" t="s">
        <v>294</v>
      </c>
      <c r="I712" s="341">
        <v>0.05</v>
      </c>
      <c r="J712" s="153"/>
      <c r="K712" s="28"/>
      <c r="L712" s="29"/>
      <c r="M712" s="30"/>
      <c r="N712" s="51"/>
      <c r="O712" s="34"/>
      <c r="P712" s="35" t="s">
        <v>13</v>
      </c>
      <c r="Q712" s="35"/>
      <c r="R712" s="36" t="s">
        <v>249</v>
      </c>
      <c r="S712" s="342"/>
      <c r="T712" s="342"/>
      <c r="U712" s="342"/>
    </row>
    <row r="713" spans="1:21" s="152" customFormat="1">
      <c r="A713" s="25"/>
      <c r="B713" s="48"/>
      <c r="C713" s="50" t="s">
        <v>12</v>
      </c>
      <c r="D713" s="154" t="s">
        <v>12</v>
      </c>
      <c r="E713" s="74">
        <v>70</v>
      </c>
      <c r="F713" s="75" t="s">
        <v>11</v>
      </c>
      <c r="G713" s="341" t="s">
        <v>294</v>
      </c>
      <c r="H713" s="341" t="s">
        <v>294</v>
      </c>
      <c r="I713" s="341">
        <v>0.7</v>
      </c>
      <c r="J713" s="153"/>
      <c r="K713" s="33" t="s">
        <v>12</v>
      </c>
      <c r="L713" s="29" t="s">
        <v>12</v>
      </c>
      <c r="M713" s="30">
        <v>70</v>
      </c>
      <c r="N713" s="31" t="s">
        <v>11</v>
      </c>
      <c r="O713" s="153"/>
      <c r="P713" s="153"/>
      <c r="Q713" s="153"/>
      <c r="R713" s="45"/>
      <c r="S713" s="342" t="s">
        <v>294</v>
      </c>
      <c r="T713" s="342" t="s">
        <v>294</v>
      </c>
      <c r="U713" s="342">
        <v>0.7</v>
      </c>
    </row>
    <row r="714" spans="1:21" s="152" customFormat="1">
      <c r="A714" s="25"/>
      <c r="B714" s="48"/>
      <c r="C714" s="154"/>
      <c r="D714" s="154" t="s">
        <v>894</v>
      </c>
      <c r="E714" s="74">
        <v>1</v>
      </c>
      <c r="F714" s="75" t="s">
        <v>895</v>
      </c>
      <c r="G714" s="341" t="s">
        <v>294</v>
      </c>
      <c r="H714" s="341" t="s">
        <v>294</v>
      </c>
      <c r="I714" s="341">
        <v>0.01</v>
      </c>
      <c r="J714" s="153"/>
      <c r="K714" s="28"/>
      <c r="L714" s="29" t="s">
        <v>19</v>
      </c>
      <c r="M714" s="30">
        <v>1</v>
      </c>
      <c r="N714" s="31" t="s">
        <v>11</v>
      </c>
      <c r="O714" s="153"/>
      <c r="P714" s="153"/>
      <c r="Q714" s="153"/>
      <c r="R714" s="45"/>
      <c r="S714" s="342" t="s">
        <v>294</v>
      </c>
      <c r="T714" s="342" t="s">
        <v>294</v>
      </c>
      <c r="U714" s="342"/>
    </row>
    <row r="715" spans="1:21" s="152" customFormat="1">
      <c r="A715" s="25"/>
      <c r="B715" s="48"/>
      <c r="C715" s="50" t="s">
        <v>426</v>
      </c>
      <c r="D715" s="154" t="s">
        <v>896</v>
      </c>
      <c r="E715" s="74">
        <v>22</v>
      </c>
      <c r="F715" s="75" t="s">
        <v>895</v>
      </c>
      <c r="G715" s="341">
        <v>0.24444444444444444</v>
      </c>
      <c r="H715" s="341" t="s">
        <v>294</v>
      </c>
      <c r="I715" s="341" t="s">
        <v>294</v>
      </c>
      <c r="J715" s="153"/>
      <c r="K715" s="33" t="s">
        <v>426</v>
      </c>
      <c r="L715" s="29" t="s">
        <v>484</v>
      </c>
      <c r="M715" s="30">
        <v>22</v>
      </c>
      <c r="N715" s="31" t="s">
        <v>11</v>
      </c>
      <c r="O715" s="14"/>
      <c r="P715" s="14"/>
      <c r="Q715" s="14"/>
      <c r="R715" s="45"/>
      <c r="S715" s="342">
        <v>0.24399999999999999</v>
      </c>
      <c r="T715" s="342"/>
      <c r="U715" s="342"/>
    </row>
    <row r="716" spans="1:21" s="152" customFormat="1">
      <c r="A716" s="25"/>
      <c r="B716" s="48"/>
      <c r="C716" s="154"/>
      <c r="D716" s="154" t="s">
        <v>897</v>
      </c>
      <c r="E716" s="74">
        <v>8</v>
      </c>
      <c r="F716" s="75" t="s">
        <v>895</v>
      </c>
      <c r="G716" s="341">
        <v>0.1</v>
      </c>
      <c r="H716" s="341" t="s">
        <v>294</v>
      </c>
      <c r="I716" s="341" t="s">
        <v>294</v>
      </c>
      <c r="J716" s="153"/>
      <c r="K716" s="28"/>
      <c r="L716" s="29" t="s">
        <v>566</v>
      </c>
      <c r="M716" s="30">
        <v>8</v>
      </c>
      <c r="N716" s="31" t="s">
        <v>11</v>
      </c>
      <c r="O716" s="14"/>
      <c r="P716" s="14"/>
      <c r="Q716" s="14"/>
      <c r="R716" s="45"/>
      <c r="S716" s="342">
        <v>0.1</v>
      </c>
      <c r="T716" s="342"/>
      <c r="U716" s="342"/>
    </row>
    <row r="717" spans="1:21" s="152" customFormat="1">
      <c r="A717" s="25"/>
      <c r="B717" s="48"/>
      <c r="C717" s="154"/>
      <c r="D717" s="154" t="s">
        <v>427</v>
      </c>
      <c r="E717" s="74">
        <v>1</v>
      </c>
      <c r="F717" s="75" t="s">
        <v>895</v>
      </c>
      <c r="G717" s="341" t="s">
        <v>294</v>
      </c>
      <c r="H717" s="341" t="s">
        <v>294</v>
      </c>
      <c r="I717" s="341" t="s">
        <v>294</v>
      </c>
      <c r="J717" s="153"/>
      <c r="K717" s="28"/>
      <c r="L717" s="29" t="s">
        <v>427</v>
      </c>
      <c r="M717" s="30">
        <v>1</v>
      </c>
      <c r="N717" s="31" t="s">
        <v>11</v>
      </c>
      <c r="O717" s="153"/>
      <c r="P717" s="153"/>
      <c r="Q717" s="153"/>
      <c r="R717" s="45"/>
      <c r="S717" s="342"/>
      <c r="T717" s="342"/>
      <c r="U717" s="342"/>
    </row>
    <row r="718" spans="1:21" s="152" customFormat="1">
      <c r="A718" s="25"/>
      <c r="B718" s="48"/>
      <c r="C718" s="154"/>
      <c r="D718" s="154" t="s">
        <v>23</v>
      </c>
      <c r="E718" s="74">
        <v>1</v>
      </c>
      <c r="F718" s="75" t="s">
        <v>895</v>
      </c>
      <c r="G718" s="341" t="s">
        <v>294</v>
      </c>
      <c r="H718" s="341" t="s">
        <v>294</v>
      </c>
      <c r="I718" s="341" t="s">
        <v>294</v>
      </c>
      <c r="J718" s="153"/>
      <c r="K718" s="28"/>
      <c r="L718" s="29" t="s">
        <v>23</v>
      </c>
      <c r="M718" s="30">
        <v>1</v>
      </c>
      <c r="N718" s="31" t="s">
        <v>11</v>
      </c>
      <c r="O718" s="153"/>
      <c r="P718" s="153"/>
      <c r="Q718" s="153"/>
      <c r="R718" s="45"/>
      <c r="S718" s="342"/>
      <c r="T718" s="342"/>
      <c r="U718" s="342"/>
    </row>
    <row r="719" spans="1:21" s="152" customFormat="1">
      <c r="A719" s="25"/>
      <c r="B719" s="48"/>
      <c r="C719" s="154"/>
      <c r="D719" s="154" t="s">
        <v>898</v>
      </c>
      <c r="E719" s="74">
        <v>1</v>
      </c>
      <c r="F719" s="75" t="s">
        <v>895</v>
      </c>
      <c r="G719" s="341" t="s">
        <v>294</v>
      </c>
      <c r="H719" s="341" t="s">
        <v>294</v>
      </c>
      <c r="I719" s="341" t="s">
        <v>294</v>
      </c>
      <c r="J719" s="153"/>
      <c r="K719" s="28"/>
      <c r="L719" s="29"/>
      <c r="M719" s="30"/>
      <c r="N719" s="31"/>
      <c r="O719" s="14"/>
      <c r="P719" s="14"/>
      <c r="Q719" s="14"/>
      <c r="R719" s="45"/>
      <c r="S719" s="342"/>
      <c r="T719" s="342"/>
      <c r="U719" s="342"/>
    </row>
    <row r="720" spans="1:21" s="152" customFormat="1" ht="17.05" thickBot="1">
      <c r="A720" s="38"/>
      <c r="B720" s="52"/>
      <c r="C720" s="53" t="s">
        <v>14</v>
      </c>
      <c r="D720" s="56" t="s">
        <v>14</v>
      </c>
      <c r="E720" s="141">
        <v>1</v>
      </c>
      <c r="F720" s="140" t="s">
        <v>18</v>
      </c>
      <c r="G720" s="341" t="s">
        <v>294</v>
      </c>
      <c r="H720" s="341" t="s">
        <v>294</v>
      </c>
      <c r="I720" s="341" t="s">
        <v>294</v>
      </c>
      <c r="J720" s="153"/>
      <c r="K720" s="41" t="s">
        <v>14</v>
      </c>
      <c r="L720" s="35" t="s">
        <v>14</v>
      </c>
      <c r="M720" s="42">
        <v>1</v>
      </c>
      <c r="N720" s="36" t="s">
        <v>18</v>
      </c>
      <c r="O720" s="14"/>
      <c r="P720" s="14"/>
      <c r="Q720" s="14"/>
      <c r="R720" s="45"/>
      <c r="S720" s="345">
        <f>SUM(S701:S719)</f>
        <v>5.0673743315508011</v>
      </c>
      <c r="T720" s="345">
        <f t="shared" ref="T720:U720" si="22">SUM(T701:T719)</f>
        <v>1.5454545454545454</v>
      </c>
      <c r="U720" s="345">
        <f t="shared" si="22"/>
        <v>1.5499999999999998</v>
      </c>
    </row>
    <row r="721" spans="1:21" s="152" customFormat="1" ht="17.05" thickBot="1">
      <c r="A721" s="464"/>
      <c r="B721" s="465"/>
      <c r="C721" s="465"/>
      <c r="D721" s="465"/>
      <c r="E721" s="465"/>
      <c r="F721" s="465"/>
      <c r="G721" s="465"/>
      <c r="H721" s="465"/>
      <c r="I721" s="465"/>
      <c r="J721" s="465"/>
      <c r="K721" s="465"/>
      <c r="L721" s="465"/>
      <c r="M721" s="465"/>
      <c r="N721" s="465"/>
      <c r="O721" s="465"/>
      <c r="P721" s="465"/>
      <c r="Q721" s="465"/>
      <c r="R721" s="465"/>
      <c r="S721" s="465"/>
      <c r="T721" s="465"/>
      <c r="U721" s="465"/>
    </row>
    <row r="722" spans="1:21" s="152" customFormat="1" ht="17.05" thickBot="1">
      <c r="A722" s="15">
        <f>A701+1</f>
        <v>43920</v>
      </c>
      <c r="B722" s="66" t="s">
        <v>24</v>
      </c>
      <c r="C722" s="47" t="s">
        <v>115</v>
      </c>
      <c r="D722" s="139" t="s">
        <v>899</v>
      </c>
      <c r="E722" s="147">
        <v>80</v>
      </c>
      <c r="F722" s="148" t="s">
        <v>11</v>
      </c>
      <c r="G722" s="341">
        <v>3.5</v>
      </c>
      <c r="H722" s="341" t="s">
        <v>294</v>
      </c>
      <c r="I722" s="341" t="s">
        <v>294</v>
      </c>
      <c r="J722" s="153"/>
      <c r="K722" s="19" t="s">
        <v>115</v>
      </c>
      <c r="L722" s="20" t="s">
        <v>312</v>
      </c>
      <c r="M722" s="21">
        <v>80</v>
      </c>
      <c r="N722" s="22" t="s">
        <v>11</v>
      </c>
      <c r="O722" s="153"/>
      <c r="P722" s="153"/>
      <c r="Q722" s="153"/>
      <c r="R722" s="45"/>
      <c r="S722" s="338">
        <v>4</v>
      </c>
      <c r="T722" s="338"/>
      <c r="U722" s="338"/>
    </row>
    <row r="723" spans="1:21" s="152" customFormat="1" ht="32.75">
      <c r="A723" s="25"/>
      <c r="B723" s="48"/>
      <c r="C723" s="50" t="s">
        <v>304</v>
      </c>
      <c r="D723" s="154" t="s">
        <v>900</v>
      </c>
      <c r="E723" s="74">
        <v>70</v>
      </c>
      <c r="F723" s="75" t="s">
        <v>11</v>
      </c>
      <c r="G723" s="341" t="s">
        <v>294</v>
      </c>
      <c r="H723" s="341">
        <v>2</v>
      </c>
      <c r="I723" s="341" t="s">
        <v>294</v>
      </c>
      <c r="J723" s="153"/>
      <c r="K723" s="33" t="s">
        <v>313</v>
      </c>
      <c r="L723" s="29" t="s">
        <v>314</v>
      </c>
      <c r="M723" s="30">
        <v>40</v>
      </c>
      <c r="N723" s="31" t="s">
        <v>11</v>
      </c>
      <c r="O723" s="17" t="s">
        <v>315</v>
      </c>
      <c r="P723" s="20" t="s">
        <v>316</v>
      </c>
      <c r="Q723" s="20">
        <v>35</v>
      </c>
      <c r="R723" s="22" t="s">
        <v>160</v>
      </c>
      <c r="S723" s="338"/>
      <c r="T723" s="338">
        <f>40/80+35/70</f>
        <v>1</v>
      </c>
      <c r="U723" s="338"/>
    </row>
    <row r="724" spans="1:21" s="152" customFormat="1">
      <c r="A724" s="25"/>
      <c r="B724" s="48"/>
      <c r="C724" s="154"/>
      <c r="D724" s="154" t="s">
        <v>901</v>
      </c>
      <c r="E724" s="74">
        <v>35</v>
      </c>
      <c r="F724" s="75" t="s">
        <v>11</v>
      </c>
      <c r="G724" s="341">
        <v>0.63636363636363635</v>
      </c>
      <c r="H724" s="341" t="s">
        <v>294</v>
      </c>
      <c r="I724" s="341" t="s">
        <v>294</v>
      </c>
      <c r="J724" s="153"/>
      <c r="K724" s="28"/>
      <c r="L724" s="29" t="s">
        <v>572</v>
      </c>
      <c r="M724" s="30">
        <v>35</v>
      </c>
      <c r="N724" s="31" t="s">
        <v>11</v>
      </c>
      <c r="O724" s="63"/>
      <c r="P724" s="29" t="s">
        <v>317</v>
      </c>
      <c r="Q724" s="29">
        <v>10</v>
      </c>
      <c r="R724" s="31" t="s">
        <v>160</v>
      </c>
      <c r="S724" s="338">
        <v>0.64</v>
      </c>
      <c r="T724" s="338"/>
      <c r="U724" s="338">
        <v>0.1</v>
      </c>
    </row>
    <row r="725" spans="1:21" s="152" customFormat="1" ht="32.75">
      <c r="A725" s="25"/>
      <c r="B725" s="48"/>
      <c r="C725" s="154"/>
      <c r="D725" s="154" t="s">
        <v>318</v>
      </c>
      <c r="E725" s="74">
        <v>2</v>
      </c>
      <c r="F725" s="75" t="s">
        <v>11</v>
      </c>
      <c r="G725" s="341">
        <v>0.1</v>
      </c>
      <c r="H725" s="341" t="s">
        <v>294</v>
      </c>
      <c r="I725" s="341" t="s">
        <v>294</v>
      </c>
      <c r="J725" s="153"/>
      <c r="K725" s="28"/>
      <c r="L725" s="29" t="s">
        <v>318</v>
      </c>
      <c r="M725" s="30">
        <v>2</v>
      </c>
      <c r="N725" s="31" t="s">
        <v>11</v>
      </c>
      <c r="O725" s="63"/>
      <c r="P725" s="29" t="s">
        <v>527</v>
      </c>
      <c r="Q725" s="29">
        <v>25</v>
      </c>
      <c r="R725" s="31" t="s">
        <v>160</v>
      </c>
      <c r="S725" s="338">
        <v>0.1</v>
      </c>
      <c r="T725" s="338"/>
      <c r="U725" s="338">
        <v>0.25</v>
      </c>
    </row>
    <row r="726" spans="1:21" s="152" customFormat="1" ht="17.05" thickBot="1">
      <c r="A726" s="25"/>
      <c r="B726" s="48"/>
      <c r="C726" s="154"/>
      <c r="D726" s="154" t="s">
        <v>902</v>
      </c>
      <c r="E726" s="74"/>
      <c r="F726" s="75" t="s">
        <v>11</v>
      </c>
      <c r="G726" s="341" t="s">
        <v>294</v>
      </c>
      <c r="H726" s="341" t="s">
        <v>294</v>
      </c>
      <c r="I726" s="341" t="s">
        <v>294</v>
      </c>
      <c r="J726" s="153"/>
      <c r="K726" s="28"/>
      <c r="L726" s="29" t="s">
        <v>319</v>
      </c>
      <c r="M726" s="30"/>
      <c r="N726" s="31" t="s">
        <v>11</v>
      </c>
      <c r="O726" s="64"/>
      <c r="P726" s="35" t="s">
        <v>519</v>
      </c>
      <c r="Q726" s="35">
        <v>5</v>
      </c>
      <c r="R726" s="36" t="s">
        <v>160</v>
      </c>
      <c r="S726" s="338"/>
      <c r="T726" s="338"/>
      <c r="U726" s="338">
        <v>0.05</v>
      </c>
    </row>
    <row r="727" spans="1:21" s="152" customFormat="1">
      <c r="A727" s="25"/>
      <c r="B727" s="48"/>
      <c r="C727" s="50" t="s">
        <v>305</v>
      </c>
      <c r="D727" s="154" t="s">
        <v>903</v>
      </c>
      <c r="E727" s="74">
        <v>30</v>
      </c>
      <c r="F727" s="75" t="s">
        <v>904</v>
      </c>
      <c r="G727" s="341">
        <v>0.35294117647058826</v>
      </c>
      <c r="H727" s="341" t="s">
        <v>294</v>
      </c>
      <c r="I727" s="341" t="s">
        <v>294</v>
      </c>
      <c r="J727" s="153"/>
      <c r="K727" s="33" t="s">
        <v>428</v>
      </c>
      <c r="L727" s="29" t="s">
        <v>483</v>
      </c>
      <c r="M727" s="30">
        <v>30</v>
      </c>
      <c r="N727" s="31" t="s">
        <v>160</v>
      </c>
      <c r="O727" s="153"/>
      <c r="P727" s="153"/>
      <c r="Q727" s="153"/>
      <c r="R727" s="45"/>
      <c r="S727" s="338">
        <v>0.35</v>
      </c>
      <c r="T727" s="338"/>
      <c r="U727" s="338"/>
    </row>
    <row r="728" spans="1:21" s="152" customFormat="1">
      <c r="A728" s="25"/>
      <c r="B728" s="48"/>
      <c r="C728" s="154"/>
      <c r="D728" s="154" t="s">
        <v>905</v>
      </c>
      <c r="E728" s="74">
        <v>25</v>
      </c>
      <c r="F728" s="75" t="s">
        <v>904</v>
      </c>
      <c r="G728" s="341">
        <v>0.27777777777777779</v>
      </c>
      <c r="H728" s="341" t="s">
        <v>294</v>
      </c>
      <c r="I728" s="341" t="s">
        <v>294</v>
      </c>
      <c r="J728" s="153"/>
      <c r="K728" s="28"/>
      <c r="L728" s="29" t="s">
        <v>484</v>
      </c>
      <c r="M728" s="30">
        <v>25</v>
      </c>
      <c r="N728" s="31" t="s">
        <v>160</v>
      </c>
      <c r="O728" s="153"/>
      <c r="P728" s="153"/>
      <c r="Q728" s="153"/>
      <c r="R728" s="45"/>
      <c r="S728" s="338">
        <v>0.28000000000000003</v>
      </c>
      <c r="T728" s="338"/>
      <c r="U728" s="338"/>
    </row>
    <row r="729" spans="1:21" s="152" customFormat="1">
      <c r="A729" s="25"/>
      <c r="B729" s="48"/>
      <c r="C729" s="154"/>
      <c r="D729" s="154" t="s">
        <v>906</v>
      </c>
      <c r="E729" s="74">
        <v>10</v>
      </c>
      <c r="F729" s="75" t="s">
        <v>904</v>
      </c>
      <c r="G729" s="341" t="s">
        <v>294</v>
      </c>
      <c r="H729" s="341" t="s">
        <v>294</v>
      </c>
      <c r="I729" s="341">
        <v>0.1</v>
      </c>
      <c r="J729" s="153"/>
      <c r="K729" s="28"/>
      <c r="L729" s="29" t="s">
        <v>486</v>
      </c>
      <c r="M729" s="30">
        <v>5</v>
      </c>
      <c r="N729" s="31" t="s">
        <v>160</v>
      </c>
      <c r="O729" s="153"/>
      <c r="P729" s="153"/>
      <c r="Q729" s="153"/>
      <c r="R729" s="45"/>
      <c r="S729" s="338"/>
      <c r="T729" s="338"/>
      <c r="U729" s="338">
        <v>0.05</v>
      </c>
    </row>
    <row r="730" spans="1:21" s="152" customFormat="1">
      <c r="A730" s="25"/>
      <c r="B730" s="48"/>
      <c r="C730" s="154"/>
      <c r="D730" s="154" t="s">
        <v>907</v>
      </c>
      <c r="E730" s="74">
        <v>5</v>
      </c>
      <c r="F730" s="75" t="s">
        <v>904</v>
      </c>
      <c r="G730" s="341" t="s">
        <v>294</v>
      </c>
      <c r="H730" s="341" t="s">
        <v>294</v>
      </c>
      <c r="I730" s="341">
        <v>0.05</v>
      </c>
      <c r="J730" s="153"/>
      <c r="K730" s="28"/>
      <c r="L730" s="29" t="s">
        <v>557</v>
      </c>
      <c r="M730" s="30">
        <v>5</v>
      </c>
      <c r="N730" s="31" t="s">
        <v>160</v>
      </c>
      <c r="O730" s="153"/>
      <c r="P730" s="153"/>
      <c r="Q730" s="153"/>
      <c r="R730" s="45"/>
      <c r="S730" s="338"/>
      <c r="T730" s="338"/>
      <c r="U730" s="338">
        <v>0.05</v>
      </c>
    </row>
    <row r="731" spans="1:21" s="152" customFormat="1">
      <c r="A731" s="25"/>
      <c r="B731" s="48"/>
      <c r="C731" s="154"/>
      <c r="D731" s="154" t="s">
        <v>908</v>
      </c>
      <c r="E731" s="74">
        <v>5</v>
      </c>
      <c r="F731" s="75" t="s">
        <v>904</v>
      </c>
      <c r="G731" s="341" t="s">
        <v>294</v>
      </c>
      <c r="H731" s="341">
        <v>0.14285714285714285</v>
      </c>
      <c r="I731" s="341" t="s">
        <v>294</v>
      </c>
      <c r="J731" s="153"/>
      <c r="K731" s="28"/>
      <c r="L731" s="303" t="s">
        <v>429</v>
      </c>
      <c r="M731" s="158">
        <v>10</v>
      </c>
      <c r="N731" s="31" t="s">
        <v>30</v>
      </c>
      <c r="O731" s="153"/>
      <c r="P731" s="153"/>
      <c r="Q731" s="153"/>
      <c r="R731" s="45"/>
      <c r="S731" s="338"/>
      <c r="T731" s="338">
        <f>10/70</f>
        <v>0.14285714285714285</v>
      </c>
      <c r="U731" s="338"/>
    </row>
    <row r="732" spans="1:21" s="152" customFormat="1">
      <c r="A732" s="25"/>
      <c r="B732" s="48"/>
      <c r="C732" s="50" t="s">
        <v>12</v>
      </c>
      <c r="D732" s="154" t="s">
        <v>12</v>
      </c>
      <c r="E732" s="74">
        <v>70</v>
      </c>
      <c r="F732" s="75" t="s">
        <v>11</v>
      </c>
      <c r="G732" s="341" t="s">
        <v>294</v>
      </c>
      <c r="H732" s="341" t="s">
        <v>294</v>
      </c>
      <c r="I732" s="341">
        <v>0.7</v>
      </c>
      <c r="J732" s="153"/>
      <c r="K732" s="33" t="s">
        <v>12</v>
      </c>
      <c r="L732" s="29" t="s">
        <v>12</v>
      </c>
      <c r="M732" s="30">
        <v>70</v>
      </c>
      <c r="N732" s="31" t="s">
        <v>11</v>
      </c>
      <c r="O732" s="153"/>
      <c r="P732" s="153"/>
      <c r="Q732" s="153"/>
      <c r="R732" s="45"/>
      <c r="S732" s="338"/>
      <c r="T732" s="338"/>
      <c r="U732" s="338">
        <v>0.7</v>
      </c>
    </row>
    <row r="733" spans="1:21" s="152" customFormat="1">
      <c r="A733" s="25"/>
      <c r="B733" s="48"/>
      <c r="C733" s="154"/>
      <c r="D733" s="154" t="s">
        <v>17</v>
      </c>
      <c r="E733" s="74">
        <v>1</v>
      </c>
      <c r="F733" s="75" t="s">
        <v>11</v>
      </c>
      <c r="G733" s="341" t="s">
        <v>294</v>
      </c>
      <c r="H733" s="341" t="s">
        <v>294</v>
      </c>
      <c r="I733" s="341"/>
      <c r="J733" s="153"/>
      <c r="K733" s="28"/>
      <c r="L733" s="29"/>
      <c r="M733" s="30"/>
      <c r="N733" s="31"/>
      <c r="O733" s="153"/>
      <c r="P733" s="153"/>
      <c r="Q733" s="153"/>
      <c r="R733" s="45"/>
      <c r="S733" s="338"/>
      <c r="T733" s="338"/>
      <c r="U733" s="338"/>
    </row>
    <row r="734" spans="1:21" s="152" customFormat="1">
      <c r="A734" s="25"/>
      <c r="B734" s="48"/>
      <c r="C734" s="50" t="s">
        <v>423</v>
      </c>
      <c r="D734" s="154" t="s">
        <v>909</v>
      </c>
      <c r="E734" s="74">
        <v>25</v>
      </c>
      <c r="F734" s="75" t="s">
        <v>11</v>
      </c>
      <c r="G734" s="341" t="s">
        <v>294</v>
      </c>
      <c r="H734" s="341" t="s">
        <v>294</v>
      </c>
      <c r="I734" s="341">
        <v>0.25</v>
      </c>
      <c r="J734" s="153"/>
      <c r="K734" s="33" t="s">
        <v>424</v>
      </c>
      <c r="L734" s="29" t="s">
        <v>567</v>
      </c>
      <c r="M734" s="30">
        <v>25</v>
      </c>
      <c r="N734" s="31" t="s">
        <v>11</v>
      </c>
      <c r="O734" s="153"/>
      <c r="P734" s="153"/>
      <c r="Q734" s="153"/>
      <c r="R734" s="45"/>
      <c r="S734" s="338"/>
      <c r="T734" s="338"/>
      <c r="U734" s="338">
        <v>0.25</v>
      </c>
    </row>
    <row r="735" spans="1:21" s="152" customFormat="1">
      <c r="A735" s="25"/>
      <c r="B735" s="48"/>
      <c r="C735" s="154"/>
      <c r="D735" s="154" t="s">
        <v>13</v>
      </c>
      <c r="E735" s="74">
        <v>1</v>
      </c>
      <c r="F735" s="75" t="s">
        <v>11</v>
      </c>
      <c r="G735" s="341" t="s">
        <v>294</v>
      </c>
      <c r="H735" s="341" t="s">
        <v>294</v>
      </c>
      <c r="I735" s="341">
        <v>0.01</v>
      </c>
      <c r="J735" s="153"/>
      <c r="K735" s="28"/>
      <c r="L735" s="29" t="s">
        <v>13</v>
      </c>
      <c r="M735" s="30">
        <v>1</v>
      </c>
      <c r="N735" s="31" t="s">
        <v>11</v>
      </c>
      <c r="O735" s="153"/>
      <c r="P735" s="153"/>
      <c r="Q735" s="153"/>
      <c r="R735" s="45"/>
      <c r="S735" s="338"/>
      <c r="T735" s="338"/>
      <c r="U735" s="338">
        <v>0.01</v>
      </c>
    </row>
    <row r="736" spans="1:21" s="152" customFormat="1">
      <c r="A736" s="25"/>
      <c r="B736" s="48"/>
      <c r="C736" s="154"/>
      <c r="D736" s="154" t="s">
        <v>910</v>
      </c>
      <c r="E736" s="74">
        <v>1</v>
      </c>
      <c r="F736" s="75" t="s">
        <v>11</v>
      </c>
      <c r="G736" s="341" t="s">
        <v>294</v>
      </c>
      <c r="H736" s="341">
        <v>1.9230769230769232E-2</v>
      </c>
      <c r="I736" s="341" t="s">
        <v>294</v>
      </c>
      <c r="J736" s="153"/>
      <c r="K736" s="28"/>
      <c r="L736" s="29"/>
      <c r="M736" s="30"/>
      <c r="N736" s="31"/>
      <c r="O736" s="153"/>
      <c r="P736" s="153"/>
      <c r="Q736" s="153"/>
      <c r="R736" s="45"/>
      <c r="S736" s="338"/>
      <c r="T736" s="338"/>
      <c r="U736" s="338"/>
    </row>
    <row r="737" spans="1:21" s="152" customFormat="1" ht="17.05" thickBot="1">
      <c r="A737" s="38"/>
      <c r="B737" s="52"/>
      <c r="C737" s="53" t="s">
        <v>32</v>
      </c>
      <c r="D737" s="56" t="s">
        <v>911</v>
      </c>
      <c r="E737" s="141">
        <v>1</v>
      </c>
      <c r="F737" s="140" t="s">
        <v>18</v>
      </c>
      <c r="G737" s="341" t="s">
        <v>294</v>
      </c>
      <c r="H737" s="341" t="s">
        <v>294</v>
      </c>
      <c r="I737" s="341" t="s">
        <v>294</v>
      </c>
      <c r="J737" s="153"/>
      <c r="K737" s="41" t="s">
        <v>32</v>
      </c>
      <c r="L737" s="35" t="s">
        <v>32</v>
      </c>
      <c r="M737" s="42">
        <v>1</v>
      </c>
      <c r="N737" s="36" t="s">
        <v>18</v>
      </c>
      <c r="O737" s="153"/>
      <c r="P737" s="153"/>
      <c r="Q737" s="153"/>
      <c r="R737" s="45"/>
      <c r="S737" s="339">
        <f>SUM(S722:S736)</f>
        <v>5.3699999999999992</v>
      </c>
      <c r="T737" s="339">
        <f t="shared" ref="T737:U737" si="23">SUM(T722:T736)</f>
        <v>1.1428571428571428</v>
      </c>
      <c r="U737" s="339">
        <f t="shared" si="23"/>
        <v>1.46</v>
      </c>
    </row>
    <row r="738" spans="1:21" s="155" customFormat="1" ht="17.05" thickBot="1">
      <c r="A738" s="65"/>
      <c r="B738" s="55"/>
      <c r="C738" s="44"/>
      <c r="D738" s="44"/>
      <c r="E738" s="55"/>
      <c r="F738" s="55"/>
      <c r="G738" s="350"/>
      <c r="H738" s="350"/>
      <c r="I738" s="350"/>
      <c r="J738" s="44"/>
      <c r="K738" s="44"/>
      <c r="L738" s="44"/>
      <c r="M738" s="55"/>
      <c r="N738" s="55"/>
      <c r="O738" s="44"/>
      <c r="P738" s="44"/>
      <c r="Q738" s="44"/>
      <c r="R738" s="55"/>
      <c r="S738" s="87"/>
      <c r="T738" s="87"/>
      <c r="U738" s="87"/>
    </row>
    <row r="739" spans="1:21" s="152" customFormat="1">
      <c r="A739" s="15">
        <f>A722+1</f>
        <v>43921</v>
      </c>
      <c r="B739" s="66" t="s">
        <v>26</v>
      </c>
      <c r="C739" s="47" t="s">
        <v>321</v>
      </c>
      <c r="D739" s="139" t="s">
        <v>912</v>
      </c>
      <c r="E739" s="147">
        <v>65</v>
      </c>
      <c r="F739" s="148" t="s">
        <v>904</v>
      </c>
      <c r="G739" s="341">
        <v>3.25</v>
      </c>
      <c r="H739" s="341" t="s">
        <v>294</v>
      </c>
      <c r="I739" s="341" t="s">
        <v>294</v>
      </c>
      <c r="J739" s="153"/>
      <c r="K739" s="19"/>
      <c r="L739" s="20"/>
      <c r="M739" s="21"/>
      <c r="N739" s="22"/>
      <c r="O739" s="153"/>
      <c r="P739" s="153"/>
      <c r="Q739" s="153"/>
      <c r="R739" s="45"/>
      <c r="S739" s="338"/>
      <c r="T739" s="338"/>
      <c r="U739" s="338"/>
    </row>
    <row r="740" spans="1:21" s="152" customFormat="1">
      <c r="A740" s="25"/>
      <c r="B740" s="48"/>
      <c r="C740" s="154"/>
      <c r="D740" s="154" t="s">
        <v>913</v>
      </c>
      <c r="E740" s="74">
        <v>15</v>
      </c>
      <c r="F740" s="75" t="s">
        <v>904</v>
      </c>
      <c r="G740" s="341">
        <v>0.75</v>
      </c>
      <c r="H740" s="341" t="s">
        <v>294</v>
      </c>
      <c r="I740" s="341" t="s">
        <v>294</v>
      </c>
      <c r="J740" s="153"/>
      <c r="K740" s="28"/>
      <c r="L740" s="29"/>
      <c r="M740" s="30"/>
      <c r="N740" s="31"/>
      <c r="O740" s="153"/>
      <c r="P740" s="153"/>
      <c r="Q740" s="153"/>
      <c r="R740" s="45"/>
      <c r="S740" s="338"/>
      <c r="T740" s="338"/>
      <c r="U740" s="338"/>
    </row>
    <row r="741" spans="1:21" s="152" customFormat="1">
      <c r="A741" s="25"/>
      <c r="B741" s="48"/>
      <c r="C741" s="50" t="s">
        <v>308</v>
      </c>
      <c r="D741" s="154" t="s">
        <v>914</v>
      </c>
      <c r="E741" s="74">
        <v>50</v>
      </c>
      <c r="F741" s="75" t="s">
        <v>904</v>
      </c>
      <c r="G741" s="341" t="s">
        <v>294</v>
      </c>
      <c r="H741" s="341">
        <v>1.4285714285714286</v>
      </c>
      <c r="I741" s="341" t="s">
        <v>294</v>
      </c>
      <c r="J741" s="153"/>
      <c r="K741" s="33"/>
      <c r="L741" s="29"/>
      <c r="M741" s="30"/>
      <c r="N741" s="31"/>
      <c r="O741" s="153"/>
      <c r="P741" s="153"/>
      <c r="Q741" s="153"/>
      <c r="R741" s="45"/>
      <c r="S741" s="338"/>
      <c r="T741" s="338"/>
      <c r="U741" s="338"/>
    </row>
    <row r="742" spans="1:21" s="152" customFormat="1">
      <c r="A742" s="25"/>
      <c r="B742" s="48"/>
      <c r="C742" s="154"/>
      <c r="D742" s="154" t="s">
        <v>910</v>
      </c>
      <c r="E742" s="74">
        <v>30</v>
      </c>
      <c r="F742" s="75" t="s">
        <v>904</v>
      </c>
      <c r="G742" s="341" t="s">
        <v>294</v>
      </c>
      <c r="H742" s="341">
        <v>0.57692307692307687</v>
      </c>
      <c r="I742" s="341" t="s">
        <v>294</v>
      </c>
      <c r="J742" s="153"/>
      <c r="K742" s="28"/>
      <c r="L742" s="29"/>
      <c r="M742" s="30"/>
      <c r="N742" s="31"/>
      <c r="O742" s="153"/>
      <c r="P742" s="153"/>
      <c r="Q742" s="153"/>
      <c r="R742" s="45"/>
      <c r="S742" s="338"/>
      <c r="T742" s="338"/>
      <c r="U742" s="338"/>
    </row>
    <row r="743" spans="1:21" s="152" customFormat="1">
      <c r="A743" s="25"/>
      <c r="B743" s="48"/>
      <c r="C743" s="154"/>
      <c r="D743" s="154" t="s">
        <v>915</v>
      </c>
      <c r="E743" s="74">
        <v>25</v>
      </c>
      <c r="F743" s="75" t="s">
        <v>904</v>
      </c>
      <c r="G743" s="341" t="s">
        <v>294</v>
      </c>
      <c r="H743" s="341" t="s">
        <v>294</v>
      </c>
      <c r="I743" s="341">
        <v>0.25</v>
      </c>
      <c r="J743" s="153"/>
      <c r="K743" s="28"/>
      <c r="L743" s="29"/>
      <c r="M743" s="30"/>
      <c r="N743" s="31"/>
      <c r="O743" s="153"/>
      <c r="P743" s="153"/>
      <c r="Q743" s="153"/>
      <c r="R743" s="45"/>
      <c r="S743" s="338"/>
      <c r="T743" s="338"/>
      <c r="U743" s="338"/>
    </row>
    <row r="744" spans="1:21" s="152" customFormat="1">
      <c r="A744" s="25"/>
      <c r="B744" s="48"/>
      <c r="C744" s="154"/>
      <c r="D744" s="154" t="s">
        <v>916</v>
      </c>
      <c r="E744" s="74">
        <v>5</v>
      </c>
      <c r="F744" s="75" t="s">
        <v>904</v>
      </c>
      <c r="G744" s="341" t="s">
        <v>294</v>
      </c>
      <c r="H744" s="341" t="s">
        <v>294</v>
      </c>
      <c r="I744" s="341">
        <v>0.05</v>
      </c>
      <c r="J744" s="153"/>
      <c r="K744" s="28"/>
      <c r="L744" s="29"/>
      <c r="M744" s="30"/>
      <c r="N744" s="31"/>
      <c r="O744" s="153"/>
      <c r="P744" s="153"/>
      <c r="Q744" s="153"/>
      <c r="R744" s="45"/>
      <c r="S744" s="338"/>
      <c r="T744" s="338"/>
      <c r="U744" s="338"/>
    </row>
    <row r="745" spans="1:21" s="152" customFormat="1">
      <c r="A745" s="25"/>
      <c r="B745" s="48"/>
      <c r="C745" s="154"/>
      <c r="D745" s="154" t="s">
        <v>322</v>
      </c>
      <c r="E745" s="74">
        <v>5</v>
      </c>
      <c r="F745" s="75" t="s">
        <v>917</v>
      </c>
      <c r="G745" s="341" t="s">
        <v>294</v>
      </c>
      <c r="H745" s="341" t="s">
        <v>294</v>
      </c>
      <c r="I745" s="341" t="s">
        <v>294</v>
      </c>
      <c r="J745" s="153"/>
      <c r="K745" s="28"/>
      <c r="L745" s="29"/>
      <c r="M745" s="30"/>
      <c r="N745" s="31"/>
      <c r="O745" s="153"/>
      <c r="P745" s="153"/>
      <c r="Q745" s="153"/>
      <c r="R745" s="45"/>
      <c r="S745" s="338"/>
      <c r="T745" s="338"/>
      <c r="U745" s="338"/>
    </row>
    <row r="746" spans="1:21" s="152" customFormat="1">
      <c r="A746" s="25"/>
      <c r="B746" s="48"/>
      <c r="C746" s="154"/>
      <c r="D746" s="154" t="s">
        <v>142</v>
      </c>
      <c r="E746" s="74">
        <v>1</v>
      </c>
      <c r="F746" s="75" t="s">
        <v>917</v>
      </c>
      <c r="G746" s="341" t="s">
        <v>294</v>
      </c>
      <c r="H746" s="341" t="s">
        <v>294</v>
      </c>
      <c r="I746" s="341">
        <v>0.01</v>
      </c>
      <c r="J746" s="153"/>
      <c r="K746" s="28"/>
      <c r="L746" s="29"/>
      <c r="M746" s="30"/>
      <c r="N746" s="31"/>
      <c r="O746" s="153"/>
      <c r="P746" s="153"/>
      <c r="Q746" s="153"/>
      <c r="R746" s="45"/>
      <c r="S746" s="338"/>
      <c r="T746" s="338"/>
      <c r="U746" s="338"/>
    </row>
    <row r="747" spans="1:21" s="152" customFormat="1" ht="32.75">
      <c r="A747" s="25"/>
      <c r="B747" s="48"/>
      <c r="C747" s="50" t="s">
        <v>309</v>
      </c>
      <c r="D747" s="154" t="s">
        <v>918</v>
      </c>
      <c r="E747" s="74">
        <v>40</v>
      </c>
      <c r="F747" s="75" t="s">
        <v>917</v>
      </c>
      <c r="G747" s="341" t="s">
        <v>294</v>
      </c>
      <c r="H747" s="341">
        <v>0.72727272727272729</v>
      </c>
      <c r="I747" s="341" t="s">
        <v>294</v>
      </c>
      <c r="J747" s="153"/>
      <c r="K747" s="33"/>
      <c r="L747" s="29"/>
      <c r="M747" s="30"/>
      <c r="N747" s="31"/>
      <c r="O747" s="153"/>
      <c r="P747" s="153"/>
      <c r="Q747" s="153"/>
      <c r="R747" s="45"/>
      <c r="S747" s="338"/>
      <c r="T747" s="338"/>
      <c r="U747" s="338"/>
    </row>
    <row r="748" spans="1:21" s="152" customFormat="1">
      <c r="A748" s="25"/>
      <c r="B748" s="48"/>
      <c r="C748" s="154"/>
      <c r="D748" s="154" t="s">
        <v>919</v>
      </c>
      <c r="E748" s="74">
        <v>10</v>
      </c>
      <c r="F748" s="75" t="s">
        <v>917</v>
      </c>
      <c r="G748" s="341">
        <v>0.1111111111111111</v>
      </c>
      <c r="H748" s="341" t="s">
        <v>294</v>
      </c>
      <c r="I748" s="341" t="s">
        <v>294</v>
      </c>
      <c r="J748" s="153"/>
      <c r="K748" s="28"/>
      <c r="L748" s="29"/>
      <c r="M748" s="30"/>
      <c r="N748" s="31"/>
      <c r="O748" s="153"/>
      <c r="P748" s="153"/>
      <c r="Q748" s="153"/>
      <c r="R748" s="45"/>
      <c r="S748" s="338"/>
      <c r="T748" s="338"/>
      <c r="U748" s="338"/>
    </row>
    <row r="749" spans="1:21" s="152" customFormat="1">
      <c r="A749" s="25"/>
      <c r="B749" s="48"/>
      <c r="C749" s="154"/>
      <c r="D749" s="154" t="s">
        <v>920</v>
      </c>
      <c r="E749" s="74">
        <v>10</v>
      </c>
      <c r="F749" s="75" t="s">
        <v>917</v>
      </c>
      <c r="G749" s="341" t="s">
        <v>294</v>
      </c>
      <c r="H749" s="341" t="s">
        <v>294</v>
      </c>
      <c r="I749" s="341">
        <v>0.1</v>
      </c>
      <c r="J749" s="153"/>
      <c r="K749" s="28"/>
      <c r="L749" s="29"/>
      <c r="M749" s="30"/>
      <c r="N749" s="31"/>
      <c r="O749" s="153"/>
      <c r="P749" s="153"/>
      <c r="Q749" s="153"/>
      <c r="R749" s="45"/>
      <c r="S749" s="338"/>
      <c r="T749" s="338"/>
      <c r="U749" s="338"/>
    </row>
    <row r="750" spans="1:21" s="152" customFormat="1">
      <c r="A750" s="25"/>
      <c r="B750" s="48"/>
      <c r="C750" s="154"/>
      <c r="D750" s="154" t="s">
        <v>323</v>
      </c>
      <c r="E750" s="74">
        <v>5</v>
      </c>
      <c r="F750" s="75" t="s">
        <v>917</v>
      </c>
      <c r="G750" s="341" t="s">
        <v>294</v>
      </c>
      <c r="H750" s="341" t="s">
        <v>294</v>
      </c>
      <c r="I750" s="341">
        <v>0.05</v>
      </c>
      <c r="J750" s="153"/>
      <c r="K750" s="28"/>
      <c r="L750" s="29"/>
      <c r="M750" s="30"/>
      <c r="N750" s="31"/>
      <c r="O750" s="153"/>
      <c r="P750" s="153"/>
      <c r="Q750" s="153"/>
      <c r="R750" s="45"/>
      <c r="S750" s="338"/>
      <c r="T750" s="338"/>
      <c r="U750" s="338"/>
    </row>
    <row r="751" spans="1:21" s="152" customFormat="1">
      <c r="A751" s="25"/>
      <c r="B751" s="48"/>
      <c r="C751" s="154"/>
      <c r="D751" s="154" t="s">
        <v>921</v>
      </c>
      <c r="E751" s="74">
        <v>5</v>
      </c>
      <c r="F751" s="75" t="s">
        <v>917</v>
      </c>
      <c r="G751" s="341">
        <v>5.8823529411764705E-2</v>
      </c>
      <c r="H751" s="341" t="s">
        <v>294</v>
      </c>
      <c r="I751" s="341" t="s">
        <v>294</v>
      </c>
      <c r="J751" s="153"/>
      <c r="K751" s="28"/>
      <c r="L751" s="29"/>
      <c r="M751" s="30"/>
      <c r="N751" s="31"/>
      <c r="O751" s="153"/>
      <c r="P751" s="153"/>
      <c r="Q751" s="153"/>
      <c r="R751" s="45"/>
      <c r="S751" s="338"/>
      <c r="T751" s="338"/>
      <c r="U751" s="338"/>
    </row>
    <row r="752" spans="1:21" s="152" customFormat="1">
      <c r="A752" s="25"/>
      <c r="B752" s="48"/>
      <c r="C752" s="154"/>
      <c r="D752" s="154" t="s">
        <v>131</v>
      </c>
      <c r="E752" s="74">
        <v>1</v>
      </c>
      <c r="F752" s="75" t="s">
        <v>917</v>
      </c>
      <c r="G752" s="341" t="s">
        <v>294</v>
      </c>
      <c r="H752" s="341" t="s">
        <v>294</v>
      </c>
      <c r="I752" s="341">
        <v>0.01</v>
      </c>
      <c r="J752" s="153"/>
      <c r="K752" s="28"/>
      <c r="L752" s="29"/>
      <c r="M752" s="30"/>
      <c r="N752" s="31"/>
      <c r="O752" s="153"/>
      <c r="P752" s="153"/>
      <c r="Q752" s="153"/>
      <c r="R752" s="45"/>
      <c r="S752" s="338"/>
      <c r="T752" s="338"/>
      <c r="U752" s="338"/>
    </row>
    <row r="753" spans="1:21" s="152" customFormat="1">
      <c r="A753" s="25"/>
      <c r="B753" s="48"/>
      <c r="C753" s="50" t="s">
        <v>300</v>
      </c>
      <c r="D753" s="154" t="s">
        <v>12</v>
      </c>
      <c r="E753" s="74">
        <v>70</v>
      </c>
      <c r="F753" s="75" t="s">
        <v>11</v>
      </c>
      <c r="G753" s="341" t="s">
        <v>294</v>
      </c>
      <c r="H753" s="341" t="s">
        <v>294</v>
      </c>
      <c r="I753" s="341">
        <v>0.7</v>
      </c>
      <c r="J753" s="153"/>
      <c r="K753" s="33"/>
      <c r="L753" s="29"/>
      <c r="M753" s="30"/>
      <c r="N753" s="31"/>
      <c r="O753" s="153"/>
      <c r="P753" s="153"/>
      <c r="Q753" s="153"/>
      <c r="R753" s="45"/>
      <c r="S753" s="338"/>
      <c r="T753" s="338"/>
      <c r="U753" s="338"/>
    </row>
    <row r="754" spans="1:21" s="152" customFormat="1">
      <c r="A754" s="25"/>
      <c r="B754" s="48"/>
      <c r="C754" s="154"/>
      <c r="D754" s="154" t="s">
        <v>13</v>
      </c>
      <c r="E754" s="74">
        <v>1</v>
      </c>
      <c r="F754" s="75" t="s">
        <v>11</v>
      </c>
      <c r="G754" s="341" t="s">
        <v>294</v>
      </c>
      <c r="H754" s="341" t="s">
        <v>294</v>
      </c>
      <c r="I754" s="341"/>
      <c r="J754" s="153"/>
      <c r="K754" s="28"/>
      <c r="L754" s="29"/>
      <c r="M754" s="30"/>
      <c r="N754" s="31"/>
      <c r="O754" s="153"/>
      <c r="P754" s="153"/>
      <c r="Q754" s="153"/>
      <c r="R754" s="45"/>
      <c r="S754" s="338"/>
      <c r="T754" s="338"/>
      <c r="U754" s="338"/>
    </row>
    <row r="755" spans="1:21" s="152" customFormat="1">
      <c r="A755" s="25"/>
      <c r="B755" s="48"/>
      <c r="C755" s="50" t="s">
        <v>310</v>
      </c>
      <c r="D755" s="154" t="s">
        <v>324</v>
      </c>
      <c r="E755" s="74">
        <v>10</v>
      </c>
      <c r="F755" s="75" t="s">
        <v>917</v>
      </c>
      <c r="G755" s="341" t="s">
        <v>294</v>
      </c>
      <c r="H755" s="341">
        <v>0.125</v>
      </c>
      <c r="I755" s="341" t="s">
        <v>294</v>
      </c>
      <c r="J755" s="153"/>
      <c r="K755" s="33"/>
      <c r="L755" s="29"/>
      <c r="M755" s="30"/>
      <c r="N755" s="31"/>
      <c r="O755" s="153"/>
      <c r="P755" s="153"/>
      <c r="Q755" s="153"/>
      <c r="R755" s="45"/>
      <c r="S755" s="338"/>
      <c r="T755" s="338"/>
      <c r="U755" s="338"/>
    </row>
    <row r="756" spans="1:21" s="152" customFormat="1">
      <c r="A756" s="25"/>
      <c r="B756" s="48"/>
      <c r="C756" s="154"/>
      <c r="D756" s="154" t="s">
        <v>34</v>
      </c>
      <c r="E756" s="74">
        <v>5</v>
      </c>
      <c r="F756" s="75" t="s">
        <v>712</v>
      </c>
      <c r="G756" s="341" t="s">
        <v>294</v>
      </c>
      <c r="H756" s="341" t="s">
        <v>294</v>
      </c>
      <c r="I756" s="341">
        <v>0.05</v>
      </c>
      <c r="J756" s="153"/>
      <c r="K756" s="28"/>
      <c r="L756" s="29"/>
      <c r="M756" s="30"/>
      <c r="N756" s="31"/>
      <c r="O756" s="153"/>
      <c r="P756" s="153"/>
      <c r="Q756" s="153"/>
      <c r="R756" s="45"/>
      <c r="S756" s="338"/>
      <c r="T756" s="338"/>
      <c r="U756" s="338"/>
    </row>
    <row r="757" spans="1:21" s="152" customFormat="1">
      <c r="A757" s="25"/>
      <c r="B757" s="48"/>
      <c r="C757" s="154"/>
      <c r="D757" s="154" t="s">
        <v>689</v>
      </c>
      <c r="E757" s="74">
        <v>5</v>
      </c>
      <c r="F757" s="75" t="s">
        <v>712</v>
      </c>
      <c r="G757" s="341" t="s">
        <v>294</v>
      </c>
      <c r="H757" s="341" t="s">
        <v>294</v>
      </c>
      <c r="I757" s="341">
        <v>0.05</v>
      </c>
      <c r="J757" s="153"/>
      <c r="K757" s="28"/>
      <c r="L757" s="29"/>
      <c r="M757" s="30"/>
      <c r="N757" s="31"/>
      <c r="O757" s="153"/>
      <c r="P757" s="153"/>
      <c r="Q757" s="153"/>
      <c r="R757" s="45"/>
      <c r="S757" s="338"/>
      <c r="T757" s="338"/>
      <c r="U757" s="338"/>
    </row>
    <row r="758" spans="1:21" s="152" customFormat="1">
      <c r="A758" s="25"/>
      <c r="B758" s="48"/>
      <c r="C758" s="154"/>
      <c r="D758" s="154" t="s">
        <v>720</v>
      </c>
      <c r="E758" s="74">
        <v>5</v>
      </c>
      <c r="F758" s="75" t="s">
        <v>712</v>
      </c>
      <c r="G758" s="341" t="s">
        <v>294</v>
      </c>
      <c r="H758" s="341" t="s">
        <v>294</v>
      </c>
      <c r="I758" s="341">
        <v>0.05</v>
      </c>
      <c r="J758" s="153"/>
      <c r="K758" s="28"/>
      <c r="L758" s="29"/>
      <c r="M758" s="30"/>
      <c r="N758" s="31"/>
      <c r="O758" s="153"/>
      <c r="P758" s="153"/>
      <c r="Q758" s="153"/>
      <c r="R758" s="45"/>
      <c r="S758" s="338"/>
      <c r="T758" s="338"/>
      <c r="U758" s="338"/>
    </row>
    <row r="759" spans="1:21" s="152" customFormat="1">
      <c r="A759" s="25"/>
      <c r="B759" s="48"/>
      <c r="C759" s="154"/>
      <c r="D759" s="154" t="s">
        <v>710</v>
      </c>
      <c r="E759" s="74">
        <v>5</v>
      </c>
      <c r="F759" s="75" t="s">
        <v>712</v>
      </c>
      <c r="G759" s="341" t="s">
        <v>294</v>
      </c>
      <c r="H759" s="341" t="s">
        <v>294</v>
      </c>
      <c r="I759" s="341">
        <v>0.05</v>
      </c>
      <c r="J759" s="153"/>
      <c r="K759" s="28"/>
      <c r="L759" s="29"/>
      <c r="M759" s="30"/>
      <c r="N759" s="31"/>
      <c r="O759" s="153"/>
      <c r="P759" s="153"/>
      <c r="Q759" s="153"/>
      <c r="R759" s="45"/>
      <c r="S759" s="338"/>
      <c r="T759" s="338"/>
      <c r="U759" s="338"/>
    </row>
  </sheetData>
  <mergeCells count="3">
    <mergeCell ref="A80:U80"/>
    <mergeCell ref="A191:U191"/>
    <mergeCell ref="A721:U721"/>
  </mergeCells>
  <phoneticPr fontId="1" type="noConversion"/>
  <pageMargins left="0.25" right="0.25" top="0.75" bottom="0.75" header="0.3" footer="0.3"/>
  <pageSetup paperSize="9" scale="62" fitToHeight="0" orientation="portrait" r:id="rId1"/>
  <rowBreaks count="8" manualBreakCount="8">
    <brk id="245" max="20" man="1"/>
    <brk id="312" max="20" man="1"/>
    <brk id="376" max="20" man="1"/>
    <brk id="446" max="20" man="1"/>
    <brk id="489" max="20" man="1"/>
    <brk id="533" max="20" man="1"/>
    <brk id="571" max="20" man="1"/>
    <brk id="637" max="20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4" workbookViewId="0">
      <selection activeCell="B17" sqref="B17"/>
    </sheetView>
  </sheetViews>
  <sheetFormatPr defaultRowHeight="16.399999999999999"/>
  <cols>
    <col min="1" max="1" width="5.125" style="2" customWidth="1"/>
    <col min="2" max="2" width="46.625" style="2" customWidth="1"/>
    <col min="3" max="3" width="27.875" style="2" customWidth="1"/>
    <col min="4" max="4" width="10.25" style="2" customWidth="1"/>
    <col min="5" max="5" width="29.375" style="2" customWidth="1"/>
    <col min="6" max="16384" width="9" style="152"/>
  </cols>
  <sheetData>
    <row r="1" spans="1:5" s="3" customFormat="1" ht="27.5">
      <c r="A1" s="4" t="s">
        <v>451</v>
      </c>
      <c r="B1" s="4"/>
      <c r="C1" s="4"/>
      <c r="D1" s="4"/>
      <c r="E1" s="4"/>
    </row>
    <row r="2" spans="1:5">
      <c r="A2" s="5" t="s">
        <v>463</v>
      </c>
    </row>
    <row r="3" spans="1:5" ht="32.75">
      <c r="A3" s="6" t="s">
        <v>72</v>
      </c>
      <c r="B3" s="6" t="s">
        <v>73</v>
      </c>
      <c r="C3" s="305" t="s">
        <v>74</v>
      </c>
      <c r="D3" s="305" t="s">
        <v>75</v>
      </c>
      <c r="E3" s="305" t="s">
        <v>76</v>
      </c>
    </row>
    <row r="4" spans="1:5">
      <c r="A4" s="305">
        <v>1</v>
      </c>
      <c r="B4" s="306" t="s">
        <v>103</v>
      </c>
      <c r="C4" s="305" t="s">
        <v>81</v>
      </c>
      <c r="D4" s="305" t="s">
        <v>452</v>
      </c>
      <c r="E4" s="108"/>
    </row>
    <row r="5" spans="1:5">
      <c r="A5" s="305">
        <v>2</v>
      </c>
      <c r="B5" s="306" t="s">
        <v>453</v>
      </c>
      <c r="C5" s="305" t="s">
        <v>83</v>
      </c>
      <c r="D5" s="305" t="s">
        <v>452</v>
      </c>
      <c r="E5" s="308">
        <v>43837</v>
      </c>
    </row>
    <row r="6" spans="1:5">
      <c r="A6" s="305">
        <v>3</v>
      </c>
      <c r="B6" s="306" t="s">
        <v>454</v>
      </c>
      <c r="C6" s="305" t="s">
        <v>455</v>
      </c>
      <c r="D6" s="305" t="s">
        <v>452</v>
      </c>
      <c r="E6" s="108" t="s">
        <v>456</v>
      </c>
    </row>
    <row r="7" spans="1:5" ht="15.75" hidden="1" customHeight="1">
      <c r="A7" s="305">
        <v>3</v>
      </c>
      <c r="B7" s="306" t="s">
        <v>457</v>
      </c>
      <c r="C7" s="305" t="s">
        <v>458</v>
      </c>
      <c r="D7" s="305"/>
      <c r="E7" s="108" t="s">
        <v>459</v>
      </c>
    </row>
    <row r="8" spans="1:5" ht="15.75" customHeight="1">
      <c r="A8" s="305">
        <v>4</v>
      </c>
      <c r="B8" s="306" t="s">
        <v>457</v>
      </c>
      <c r="C8" s="305" t="s">
        <v>460</v>
      </c>
      <c r="D8" s="305" t="s">
        <v>452</v>
      </c>
      <c r="E8" s="108" t="s">
        <v>461</v>
      </c>
    </row>
    <row r="9" spans="1:5" ht="15.75" hidden="1" customHeight="1">
      <c r="A9" s="305">
        <v>4</v>
      </c>
      <c r="B9" s="306" t="s">
        <v>462</v>
      </c>
      <c r="C9" s="305" t="s">
        <v>85</v>
      </c>
      <c r="D9" s="305"/>
      <c r="E9" s="305"/>
    </row>
    <row r="10" spans="1:5">
      <c r="A10" s="305">
        <v>5</v>
      </c>
      <c r="B10" s="306" t="s">
        <v>86</v>
      </c>
      <c r="C10" s="305" t="s">
        <v>87</v>
      </c>
      <c r="D10" s="305" t="s">
        <v>108</v>
      </c>
      <c r="E10" s="108"/>
    </row>
    <row r="11" spans="1:5">
      <c r="A11" s="305">
        <v>6</v>
      </c>
      <c r="B11" s="306" t="s">
        <v>88</v>
      </c>
      <c r="C11" s="305" t="s">
        <v>89</v>
      </c>
      <c r="D11" s="305" t="s">
        <v>108</v>
      </c>
      <c r="E11" s="108"/>
    </row>
    <row r="12" spans="1:5">
      <c r="A12" s="305">
        <v>7</v>
      </c>
      <c r="B12" s="306" t="s">
        <v>90</v>
      </c>
      <c r="C12" s="305" t="s">
        <v>91</v>
      </c>
      <c r="D12" s="305" t="s">
        <v>108</v>
      </c>
      <c r="E12" s="108"/>
    </row>
    <row r="13" spans="1:5">
      <c r="A13" s="305">
        <v>8</v>
      </c>
      <c r="B13" s="306" t="s">
        <v>92</v>
      </c>
      <c r="C13" s="305" t="s">
        <v>93</v>
      </c>
      <c r="D13" s="305" t="s">
        <v>108</v>
      </c>
      <c r="E13" s="308">
        <v>43883</v>
      </c>
    </row>
    <row r="14" spans="1:5">
      <c r="A14" s="305">
        <v>9</v>
      </c>
      <c r="B14" s="306" t="s">
        <v>94</v>
      </c>
      <c r="C14" s="305" t="s">
        <v>95</v>
      </c>
      <c r="D14" s="305" t="s">
        <v>108</v>
      </c>
      <c r="E14" s="305" t="s">
        <v>466</v>
      </c>
    </row>
    <row r="15" spans="1:5">
      <c r="A15" s="305">
        <v>10</v>
      </c>
      <c r="B15" s="306" t="s">
        <v>77</v>
      </c>
      <c r="C15" s="305" t="s">
        <v>96</v>
      </c>
      <c r="D15" s="305" t="s">
        <v>108</v>
      </c>
      <c r="E15" s="308"/>
    </row>
    <row r="16" spans="1:5" ht="32.75">
      <c r="A16" s="305">
        <v>11</v>
      </c>
      <c r="B16" s="307" t="s">
        <v>104</v>
      </c>
      <c r="C16" s="305" t="s">
        <v>97</v>
      </c>
      <c r="D16" s="305" t="s">
        <v>108</v>
      </c>
      <c r="E16" s="308">
        <v>43841</v>
      </c>
    </row>
    <row r="17" spans="1:5">
      <c r="A17" s="305">
        <v>12</v>
      </c>
      <c r="B17" s="307" t="s">
        <v>105</v>
      </c>
      <c r="C17" s="305" t="s">
        <v>97</v>
      </c>
      <c r="D17" s="305"/>
      <c r="E17" s="308"/>
    </row>
    <row r="18" spans="1:5">
      <c r="A18" s="305">
        <v>13</v>
      </c>
      <c r="B18" s="306" t="s">
        <v>98</v>
      </c>
      <c r="C18" s="305" t="s">
        <v>99</v>
      </c>
      <c r="D18" s="305" t="s">
        <v>108</v>
      </c>
      <c r="E18" s="308">
        <v>43845</v>
      </c>
    </row>
    <row r="19" spans="1:5">
      <c r="A19" s="466">
        <v>14</v>
      </c>
      <c r="B19" s="468" t="s">
        <v>106</v>
      </c>
      <c r="C19" s="305" t="s">
        <v>83</v>
      </c>
      <c r="D19" s="466" t="s">
        <v>108</v>
      </c>
      <c r="E19" s="469">
        <v>43886</v>
      </c>
    </row>
    <row r="20" spans="1:5">
      <c r="A20" s="466"/>
      <c r="B20" s="468"/>
      <c r="C20" s="305" t="s">
        <v>97</v>
      </c>
      <c r="D20" s="466"/>
      <c r="E20" s="469"/>
    </row>
    <row r="21" spans="1:5">
      <c r="A21" s="466">
        <v>15</v>
      </c>
      <c r="B21" s="468" t="s">
        <v>107</v>
      </c>
      <c r="C21" s="305" t="s">
        <v>83</v>
      </c>
      <c r="D21" s="466" t="s">
        <v>108</v>
      </c>
      <c r="E21" s="469" t="s">
        <v>464</v>
      </c>
    </row>
    <row r="22" spans="1:5" ht="32.75">
      <c r="A22" s="466"/>
      <c r="B22" s="468"/>
      <c r="C22" s="313" t="s">
        <v>609</v>
      </c>
      <c r="D22" s="466"/>
      <c r="E22" s="469"/>
    </row>
    <row r="23" spans="1:5">
      <c r="A23" s="466">
        <v>16</v>
      </c>
      <c r="B23" s="467" t="s">
        <v>78</v>
      </c>
      <c r="C23" s="305" t="s">
        <v>100</v>
      </c>
      <c r="D23" s="466" t="s">
        <v>108</v>
      </c>
      <c r="E23" s="466" t="s">
        <v>465</v>
      </c>
    </row>
    <row r="24" spans="1:5">
      <c r="A24" s="466"/>
      <c r="B24" s="467"/>
      <c r="C24" s="305" t="s">
        <v>101</v>
      </c>
      <c r="D24" s="466"/>
      <c r="E24" s="466"/>
    </row>
    <row r="25" spans="1:5">
      <c r="A25" s="466"/>
      <c r="B25" s="467"/>
      <c r="C25" s="305" t="s">
        <v>102</v>
      </c>
      <c r="D25" s="466"/>
      <c r="E25" s="466"/>
    </row>
    <row r="27" spans="1:5">
      <c r="A27" s="2" t="s">
        <v>110</v>
      </c>
    </row>
  </sheetData>
  <mergeCells count="12">
    <mergeCell ref="A23:A25"/>
    <mergeCell ref="B23:B25"/>
    <mergeCell ref="D23:D25"/>
    <mergeCell ref="E23:E25"/>
    <mergeCell ref="A19:A20"/>
    <mergeCell ref="B19:B20"/>
    <mergeCell ref="D19:D20"/>
    <mergeCell ref="E19:E20"/>
    <mergeCell ref="A21:A22"/>
    <mergeCell ref="B21:B22"/>
    <mergeCell ref="D21:D22"/>
    <mergeCell ref="E21:E2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workbookViewId="0">
      <selection activeCell="B23" sqref="B23:B25"/>
    </sheetView>
  </sheetViews>
  <sheetFormatPr defaultRowHeight="16.399999999999999"/>
  <cols>
    <col min="1" max="1" width="5.125" style="2" customWidth="1"/>
    <col min="2" max="2" width="46.625" style="2" customWidth="1"/>
    <col min="3" max="3" width="27.875" style="2" customWidth="1"/>
    <col min="4" max="4" width="10.25" style="2" customWidth="1"/>
    <col min="5" max="5" width="31.5" style="2" customWidth="1"/>
  </cols>
  <sheetData>
    <row r="1" spans="1:5" s="3" customFormat="1" ht="27.5">
      <c r="A1" s="4" t="s">
        <v>79</v>
      </c>
      <c r="B1" s="4"/>
      <c r="C1" s="4"/>
      <c r="D1" s="4"/>
      <c r="E1" s="4"/>
    </row>
    <row r="2" spans="1:5">
      <c r="A2" s="5" t="s">
        <v>450</v>
      </c>
    </row>
    <row r="3" spans="1:5" ht="32.75">
      <c r="A3" s="6" t="s">
        <v>72</v>
      </c>
      <c r="B3" s="6" t="s">
        <v>73</v>
      </c>
      <c r="C3" s="7" t="s">
        <v>74</v>
      </c>
      <c r="D3" s="7" t="s">
        <v>75</v>
      </c>
      <c r="E3" s="7" t="s">
        <v>76</v>
      </c>
    </row>
    <row r="4" spans="1:5">
      <c r="A4" s="7">
        <v>1</v>
      </c>
      <c r="B4" s="8" t="s">
        <v>103</v>
      </c>
      <c r="C4" s="7" t="s">
        <v>81</v>
      </c>
      <c r="D4" s="7" t="s">
        <v>108</v>
      </c>
      <c r="E4" s="9"/>
    </row>
    <row r="5" spans="1:5">
      <c r="A5" s="7">
        <v>2</v>
      </c>
      <c r="B5" s="8" t="s">
        <v>82</v>
      </c>
      <c r="C5" s="7" t="s">
        <v>83</v>
      </c>
      <c r="D5" s="7" t="s">
        <v>108</v>
      </c>
      <c r="E5" s="220">
        <v>43905</v>
      </c>
    </row>
    <row r="6" spans="1:5" s="106" customFormat="1">
      <c r="A6" s="109">
        <v>3</v>
      </c>
      <c r="B6" s="88" t="s">
        <v>154</v>
      </c>
      <c r="C6" s="122" t="s">
        <v>161</v>
      </c>
      <c r="D6" s="109" t="s">
        <v>108</v>
      </c>
      <c r="E6" s="108" t="s">
        <v>155</v>
      </c>
    </row>
    <row r="7" spans="1:5" ht="32.75" hidden="1">
      <c r="A7" s="7">
        <v>3</v>
      </c>
      <c r="B7" s="8" t="s">
        <v>300</v>
      </c>
      <c r="C7" s="219" t="s">
        <v>296</v>
      </c>
      <c r="D7" s="7"/>
      <c r="E7" s="108" t="s">
        <v>297</v>
      </c>
    </row>
    <row r="8" spans="1:5" s="152" customFormat="1" ht="65.45">
      <c r="A8" s="225">
        <v>3</v>
      </c>
      <c r="B8" s="226" t="s">
        <v>300</v>
      </c>
      <c r="C8" s="225" t="s">
        <v>301</v>
      </c>
      <c r="D8" s="225" t="s">
        <v>108</v>
      </c>
      <c r="E8" s="108" t="s">
        <v>295</v>
      </c>
    </row>
    <row r="9" spans="1:5" hidden="1">
      <c r="A9" s="7">
        <v>4</v>
      </c>
      <c r="B9" s="8" t="s">
        <v>84</v>
      </c>
      <c r="C9" s="7" t="s">
        <v>85</v>
      </c>
      <c r="D9" s="7"/>
      <c r="E9" s="219"/>
    </row>
    <row r="10" spans="1:5">
      <c r="A10" s="7">
        <v>5</v>
      </c>
      <c r="B10" s="8" t="s">
        <v>86</v>
      </c>
      <c r="C10" s="7" t="s">
        <v>87</v>
      </c>
      <c r="D10" s="7" t="s">
        <v>108</v>
      </c>
      <c r="E10" s="9"/>
    </row>
    <row r="11" spans="1:5">
      <c r="A11" s="7">
        <v>6</v>
      </c>
      <c r="B11" s="8" t="s">
        <v>88</v>
      </c>
      <c r="C11" s="7" t="s">
        <v>89</v>
      </c>
      <c r="D11" s="7" t="s">
        <v>108</v>
      </c>
      <c r="E11" s="9"/>
    </row>
    <row r="12" spans="1:5">
      <c r="A12" s="7">
        <v>7</v>
      </c>
      <c r="B12" s="8" t="s">
        <v>90</v>
      </c>
      <c r="C12" s="7" t="s">
        <v>91</v>
      </c>
      <c r="D12" s="7" t="s">
        <v>108</v>
      </c>
      <c r="E12" s="9"/>
    </row>
    <row r="13" spans="1:5">
      <c r="A13" s="7">
        <v>8</v>
      </c>
      <c r="B13" s="8" t="s">
        <v>92</v>
      </c>
      <c r="C13" s="7" t="s">
        <v>93</v>
      </c>
      <c r="D13" s="321"/>
      <c r="E13" s="322" t="s">
        <v>925</v>
      </c>
    </row>
    <row r="14" spans="1:5">
      <c r="A14" s="7">
        <v>9</v>
      </c>
      <c r="B14" s="8" t="s">
        <v>94</v>
      </c>
      <c r="C14" s="7" t="s">
        <v>95</v>
      </c>
      <c r="D14" s="7" t="s">
        <v>108</v>
      </c>
      <c r="E14" s="305" t="s">
        <v>468</v>
      </c>
    </row>
    <row r="15" spans="1:5">
      <c r="A15" s="7">
        <v>10</v>
      </c>
      <c r="B15" s="8" t="s">
        <v>77</v>
      </c>
      <c r="C15" s="7" t="s">
        <v>96</v>
      </c>
      <c r="D15" s="7" t="s">
        <v>108</v>
      </c>
      <c r="E15" s="9"/>
    </row>
    <row r="16" spans="1:5" ht="32.75">
      <c r="A16" s="7">
        <v>11</v>
      </c>
      <c r="B16" s="11" t="s">
        <v>104</v>
      </c>
      <c r="C16" s="7" t="s">
        <v>97</v>
      </c>
      <c r="D16" s="7" t="s">
        <v>108</v>
      </c>
      <c r="E16" s="10">
        <v>43901</v>
      </c>
    </row>
    <row r="17" spans="1:5">
      <c r="A17" s="7">
        <v>12</v>
      </c>
      <c r="B17" s="11" t="s">
        <v>105</v>
      </c>
      <c r="C17" s="7" t="s">
        <v>97</v>
      </c>
      <c r="D17" s="12"/>
      <c r="E17" s="89"/>
    </row>
    <row r="18" spans="1:5">
      <c r="A18" s="7">
        <v>13</v>
      </c>
      <c r="B18" s="8" t="s">
        <v>98</v>
      </c>
      <c r="C18" s="7" t="s">
        <v>99</v>
      </c>
      <c r="D18" s="7" t="s">
        <v>108</v>
      </c>
      <c r="E18" s="10">
        <v>43906</v>
      </c>
    </row>
    <row r="19" spans="1:5">
      <c r="A19" s="466">
        <v>14</v>
      </c>
      <c r="B19" s="468" t="s">
        <v>106</v>
      </c>
      <c r="C19" s="7" t="s">
        <v>83</v>
      </c>
      <c r="D19" s="466" t="s">
        <v>109</v>
      </c>
      <c r="E19" s="469">
        <v>43919</v>
      </c>
    </row>
    <row r="20" spans="1:5">
      <c r="A20" s="466"/>
      <c r="B20" s="468"/>
      <c r="C20" s="7" t="s">
        <v>97</v>
      </c>
      <c r="D20" s="466"/>
      <c r="E20" s="469"/>
    </row>
    <row r="21" spans="1:5">
      <c r="A21" s="466">
        <v>15</v>
      </c>
      <c r="B21" s="468" t="s">
        <v>107</v>
      </c>
      <c r="C21" s="7" t="s">
        <v>83</v>
      </c>
      <c r="D21" s="466" t="s">
        <v>108</v>
      </c>
      <c r="E21" s="469" t="s">
        <v>467</v>
      </c>
    </row>
    <row r="22" spans="1:5" ht="32.75">
      <c r="A22" s="466"/>
      <c r="B22" s="468"/>
      <c r="C22" s="313" t="s">
        <v>610</v>
      </c>
      <c r="D22" s="466"/>
      <c r="E22" s="469"/>
    </row>
    <row r="23" spans="1:5">
      <c r="A23" s="466">
        <v>16</v>
      </c>
      <c r="B23" s="467" t="s">
        <v>78</v>
      </c>
      <c r="C23" s="7" t="s">
        <v>100</v>
      </c>
      <c r="D23" s="466" t="s">
        <v>108</v>
      </c>
      <c r="E23" s="466" t="s">
        <v>469</v>
      </c>
    </row>
    <row r="24" spans="1:5">
      <c r="A24" s="466"/>
      <c r="B24" s="467"/>
      <c r="C24" s="7" t="s">
        <v>101</v>
      </c>
      <c r="D24" s="466"/>
      <c r="E24" s="466"/>
    </row>
    <row r="25" spans="1:5">
      <c r="A25" s="466"/>
      <c r="B25" s="467"/>
      <c r="C25" s="7" t="s">
        <v>102</v>
      </c>
      <c r="D25" s="466"/>
      <c r="E25" s="466"/>
    </row>
    <row r="27" spans="1:5">
      <c r="A27" s="2" t="s">
        <v>110</v>
      </c>
    </row>
  </sheetData>
  <mergeCells count="12">
    <mergeCell ref="A23:A25"/>
    <mergeCell ref="B23:B25"/>
    <mergeCell ref="D23:D25"/>
    <mergeCell ref="E23:E25"/>
    <mergeCell ref="A19:A20"/>
    <mergeCell ref="B19:B20"/>
    <mergeCell ref="D19:D20"/>
    <mergeCell ref="E19:E20"/>
    <mergeCell ref="A21:A22"/>
    <mergeCell ref="B21:B22"/>
    <mergeCell ref="D21:D22"/>
    <mergeCell ref="E21:E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3</vt:i4>
      </vt:variant>
    </vt:vector>
  </HeadingPairs>
  <TitlesOfParts>
    <vt:vector size="8" baseType="lpstr">
      <vt:lpstr>葷食菜單</vt:lpstr>
      <vt:lpstr>素食菜單</vt:lpstr>
      <vt:lpstr>食材明細</vt:lpstr>
      <vt:lpstr>自我檢視1-2月</vt:lpstr>
      <vt:lpstr>自我檢視3月</vt:lpstr>
      <vt:lpstr>食材明細!Print_Area</vt:lpstr>
      <vt:lpstr>素食菜單!Print_Area</vt:lpstr>
      <vt:lpstr>葷食菜單!Print_Area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邱小慧</dc:creator>
  <cp:lastModifiedBy>user</cp:lastModifiedBy>
  <cp:lastPrinted>2021-02-03T02:58:16Z</cp:lastPrinted>
  <dcterms:created xsi:type="dcterms:W3CDTF">2020-07-28T02:59:36Z</dcterms:created>
  <dcterms:modified xsi:type="dcterms:W3CDTF">2021-02-19T05:19:03Z</dcterms:modified>
</cp:coreProperties>
</file>