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9135" tabRatio="752"/>
  </bookViews>
  <sheets>
    <sheet name="11011月葷食菜單" sheetId="2" r:id="rId1"/>
    <sheet name="11011月素食菜單" sheetId="4" r:id="rId2"/>
    <sheet name="食材明細" sheetId="1" r:id="rId3"/>
    <sheet name="自我檢視" sheetId="5" r:id="rId4"/>
  </sheets>
  <definedNames>
    <definedName name="_xlnm.Print_Area" localSheetId="1">'11011月素食菜單'!$A$1:$Q$32</definedName>
    <definedName name="_xlnm.Print_Area" localSheetId="0">'11011月葷食菜單'!$A$1:$P$31</definedName>
    <definedName name="_xlnm.Print_Area" localSheetId="2">食材明細!$A$1:$U$563</definedName>
  </definedNames>
  <calcPr calcId="124519"/>
</workbook>
</file>

<file path=xl/calcChain.xml><?xml version="1.0" encoding="utf-8"?>
<calcChain xmlns="http://schemas.openxmlformats.org/spreadsheetml/2006/main">
  <c r="Q27" i="4"/>
  <c r="L25"/>
  <c r="M25"/>
  <c r="P24"/>
  <c r="P23"/>
  <c r="P22"/>
  <c r="P21"/>
  <c r="P20"/>
  <c r="P19"/>
  <c r="P18"/>
  <c r="P17"/>
  <c r="P16"/>
  <c r="P15"/>
  <c r="P14"/>
  <c r="P13"/>
  <c r="P12"/>
  <c r="P11"/>
  <c r="P10"/>
  <c r="P9"/>
  <c r="P7"/>
  <c r="P8"/>
  <c r="K25"/>
  <c r="J25"/>
  <c r="T563" i="1"/>
  <c r="U563"/>
  <c r="S563"/>
  <c r="T554"/>
  <c r="T549"/>
  <c r="T542"/>
  <c r="U542"/>
  <c r="S542"/>
  <c r="S530"/>
  <c r="T530"/>
  <c r="T529"/>
  <c r="T527"/>
  <c r="S526"/>
  <c r="S525"/>
  <c r="T434"/>
  <c r="U434"/>
  <c r="S434"/>
  <c r="T410"/>
  <c r="T406"/>
  <c r="U406"/>
  <c r="S406"/>
  <c r="S398"/>
  <c r="T397"/>
  <c r="T394"/>
  <c r="T393"/>
  <c r="T392"/>
  <c r="T386"/>
  <c r="T366"/>
  <c r="U366"/>
  <c r="S366"/>
  <c r="S355"/>
  <c r="T354"/>
  <c r="T348"/>
  <c r="T345"/>
  <c r="U345"/>
  <c r="S345"/>
  <c r="S337"/>
  <c r="S335"/>
  <c r="T330"/>
  <c r="T329"/>
  <c r="T325"/>
  <c r="U325"/>
  <c r="S325"/>
  <c r="T313"/>
  <c r="S302"/>
  <c r="T286"/>
  <c r="T284"/>
  <c r="T283"/>
  <c r="T257"/>
  <c r="U257"/>
  <c r="S257"/>
  <c r="T249"/>
  <c r="S249"/>
  <c r="S248"/>
  <c r="S247"/>
  <c r="T246"/>
  <c r="T241"/>
  <c r="T238"/>
  <c r="U238"/>
  <c r="S238"/>
  <c r="T227"/>
  <c r="T224"/>
  <c r="S222"/>
  <c r="T221"/>
  <c r="T217"/>
  <c r="U217"/>
  <c r="S217"/>
  <c r="T202"/>
  <c r="T205"/>
  <c r="S203"/>
  <c r="T196"/>
  <c r="T193"/>
  <c r="U193"/>
  <c r="S193"/>
  <c r="T179"/>
  <c r="T175"/>
  <c r="T150"/>
  <c r="U150"/>
  <c r="S150"/>
  <c r="T128"/>
  <c r="U128"/>
  <c r="S128"/>
  <c r="T119"/>
  <c r="T117"/>
  <c r="T106"/>
  <c r="U106"/>
  <c r="S106"/>
  <c r="T100"/>
  <c r="T98"/>
  <c r="T97"/>
  <c r="T91"/>
  <c r="T86"/>
  <c r="U86"/>
  <c r="S86"/>
  <c r="T75"/>
  <c r="T74"/>
  <c r="S74"/>
  <c r="T71"/>
  <c r="T47"/>
  <c r="U47"/>
  <c r="S47"/>
  <c r="T33"/>
  <c r="T28"/>
  <c r="U28"/>
  <c r="S28"/>
  <c r="T12"/>
  <c r="O25" i="2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P25" i="4" l="1"/>
  <c r="L26" i="2"/>
  <c r="I26" l="1"/>
  <c r="J26"/>
  <c r="K26"/>
  <c r="E18" i="4"/>
  <c r="E18" i="2" l="1"/>
  <c r="I24" i="4" l="1"/>
  <c r="H24"/>
  <c r="G24"/>
  <c r="F24"/>
  <c r="E24"/>
  <c r="D24"/>
  <c r="C24"/>
  <c r="H25" i="2"/>
  <c r="G25"/>
  <c r="F25"/>
  <c r="E25"/>
  <c r="D25"/>
  <c r="C25"/>
  <c r="F30" l="1"/>
  <c r="E30"/>
  <c r="A29" i="1" l="1"/>
  <c r="A48" s="1"/>
  <c r="A66" s="1"/>
  <c r="A88" s="1"/>
  <c r="A108" s="1"/>
  <c r="A130" s="1"/>
  <c r="A152" s="1"/>
  <c r="A173" s="1"/>
  <c r="A195" s="1"/>
  <c r="A219" s="1"/>
  <c r="A240" s="1"/>
  <c r="A259" s="1"/>
  <c r="A278" s="1"/>
  <c r="A304" s="1"/>
  <c r="A327" s="1"/>
  <c r="A347" s="1"/>
  <c r="A368" s="1"/>
  <c r="A384" s="1"/>
  <c r="A408" s="1"/>
  <c r="A521" s="1"/>
  <c r="T302" l="1"/>
  <c r="U302"/>
  <c r="O26" i="2" l="1"/>
  <c r="E21" i="4"/>
  <c r="E17" i="2"/>
  <c r="W336"/>
  <c r="I23" i="4" l="1"/>
  <c r="H23"/>
  <c r="G23"/>
  <c r="F23"/>
  <c r="E23"/>
  <c r="D23"/>
  <c r="C23"/>
  <c r="H24" i="2"/>
  <c r="G24"/>
  <c r="F24"/>
  <c r="E24"/>
  <c r="D24"/>
  <c r="C24"/>
  <c r="E22"/>
  <c r="E12"/>
  <c r="C23"/>
  <c r="E15" i="4" l="1"/>
  <c r="A30" i="2"/>
  <c r="E14"/>
  <c r="D30"/>
  <c r="P28"/>
  <c r="E12" i="4" l="1"/>
  <c r="E10" i="2"/>
  <c r="E16" i="4"/>
  <c r="E15" i="2"/>
  <c r="C10" l="1"/>
  <c r="F22" i="4" l="1"/>
  <c r="F21"/>
  <c r="F20"/>
  <c r="F19"/>
  <c r="F18"/>
  <c r="F17"/>
  <c r="F16"/>
  <c r="F15"/>
  <c r="F14"/>
  <c r="F13"/>
  <c r="F12"/>
  <c r="F11"/>
  <c r="F10"/>
  <c r="F9"/>
  <c r="F8"/>
  <c r="F7"/>
  <c r="I22" l="1"/>
  <c r="I21"/>
  <c r="I20"/>
  <c r="I19"/>
  <c r="I18"/>
  <c r="I17"/>
  <c r="I16"/>
  <c r="I15"/>
  <c r="I14"/>
  <c r="I13"/>
  <c r="I12"/>
  <c r="I11"/>
  <c r="I10"/>
  <c r="I9"/>
  <c r="H22"/>
  <c r="H21"/>
  <c r="H20"/>
  <c r="H19"/>
  <c r="H18"/>
  <c r="H17"/>
  <c r="H16"/>
  <c r="H15"/>
  <c r="H13"/>
  <c r="H12"/>
  <c r="H11"/>
  <c r="H10"/>
  <c r="H9"/>
  <c r="G22"/>
  <c r="G21"/>
  <c r="G20"/>
  <c r="G19"/>
  <c r="G18"/>
  <c r="G17"/>
  <c r="G16"/>
  <c r="G15"/>
  <c r="G14"/>
  <c r="G13"/>
  <c r="G12"/>
  <c r="G11"/>
  <c r="G10"/>
  <c r="G9"/>
  <c r="E22"/>
  <c r="E20"/>
  <c r="E19"/>
  <c r="E17"/>
  <c r="E14"/>
  <c r="E13"/>
  <c r="E11"/>
  <c r="E10"/>
  <c r="E9"/>
  <c r="D22"/>
  <c r="D21"/>
  <c r="D20"/>
  <c r="D19"/>
  <c r="D18"/>
  <c r="D17"/>
  <c r="D16"/>
  <c r="D15"/>
  <c r="D14"/>
  <c r="D13"/>
  <c r="D12"/>
  <c r="D11"/>
  <c r="D10"/>
  <c r="C22"/>
  <c r="C21"/>
  <c r="C20"/>
  <c r="C19"/>
  <c r="C18"/>
  <c r="C17"/>
  <c r="C16"/>
  <c r="C15"/>
  <c r="C14"/>
  <c r="C13"/>
  <c r="C12"/>
  <c r="C11"/>
  <c r="C10"/>
  <c r="D9"/>
  <c r="C9"/>
  <c r="I8"/>
  <c r="H8"/>
  <c r="G8"/>
  <c r="E8"/>
  <c r="D8"/>
  <c r="C8"/>
  <c r="I7"/>
  <c r="H7"/>
  <c r="G7"/>
  <c r="D7"/>
  <c r="C7"/>
  <c r="H23" i="2"/>
  <c r="G23"/>
  <c r="F23"/>
  <c r="E23"/>
  <c r="D23"/>
  <c r="H22"/>
  <c r="G22"/>
  <c r="F22"/>
  <c r="D22"/>
  <c r="C22"/>
  <c r="G21"/>
  <c r="F21"/>
  <c r="E21"/>
  <c r="D21"/>
  <c r="C21"/>
  <c r="H20"/>
  <c r="G20"/>
  <c r="F20"/>
  <c r="E20"/>
  <c r="D20"/>
  <c r="C20"/>
  <c r="H19"/>
  <c r="G19"/>
  <c r="F19"/>
  <c r="E19"/>
  <c r="D19"/>
  <c r="C19"/>
  <c r="H18"/>
  <c r="G18"/>
  <c r="F18"/>
  <c r="D18"/>
  <c r="C18"/>
  <c r="H17"/>
  <c r="G17"/>
  <c r="F17"/>
  <c r="D17"/>
  <c r="C17"/>
  <c r="G16"/>
  <c r="F16"/>
  <c r="E16"/>
  <c r="D16"/>
  <c r="C16"/>
  <c r="H15"/>
  <c r="G15"/>
  <c r="F15"/>
  <c r="D15"/>
  <c r="C15"/>
  <c r="H14"/>
  <c r="G14"/>
  <c r="F14"/>
  <c r="D14"/>
  <c r="C14"/>
  <c r="H13"/>
  <c r="F13"/>
  <c r="E13"/>
  <c r="D13"/>
  <c r="C13"/>
  <c r="H12"/>
  <c r="G12"/>
  <c r="F12"/>
  <c r="D12"/>
  <c r="C12"/>
  <c r="G11"/>
  <c r="F11"/>
  <c r="E11"/>
  <c r="D11"/>
  <c r="C11"/>
  <c r="H10"/>
  <c r="F10"/>
  <c r="G10"/>
  <c r="D10"/>
  <c r="H9"/>
  <c r="G9"/>
  <c r="F9"/>
  <c r="E9"/>
  <c r="D9"/>
  <c r="C9"/>
  <c r="H8"/>
  <c r="G8"/>
  <c r="F8"/>
  <c r="E8"/>
  <c r="D8"/>
  <c r="C8"/>
  <c r="H7"/>
  <c r="G7"/>
  <c r="F7"/>
  <c r="E7"/>
  <c r="D7"/>
  <c r="C7"/>
  <c r="G6"/>
  <c r="F6"/>
  <c r="E6"/>
  <c r="D6"/>
  <c r="C6"/>
  <c r="H5"/>
  <c r="G5"/>
  <c r="F5"/>
  <c r="E5"/>
  <c r="D5"/>
  <c r="C5"/>
  <c r="H4"/>
  <c r="G4"/>
  <c r="F4"/>
  <c r="D4"/>
  <c r="C4"/>
</calcChain>
</file>

<file path=xl/sharedStrings.xml><?xml version="1.0" encoding="utf-8"?>
<sst xmlns="http://schemas.openxmlformats.org/spreadsheetml/2006/main" count="2290" uniqueCount="636">
  <si>
    <t>日期</t>
    <phoneticPr fontId="1" type="noConversion"/>
  </si>
  <si>
    <t>星期</t>
    <phoneticPr fontId="1" type="noConversion"/>
  </si>
  <si>
    <t>菜餚名稱</t>
  </si>
  <si>
    <t>菜餚名稱</t>
    <phoneticPr fontId="1" type="noConversion"/>
  </si>
  <si>
    <t>食材明細</t>
  </si>
  <si>
    <t>食材明細</t>
    <phoneticPr fontId="1" type="noConversion"/>
  </si>
  <si>
    <t>重量</t>
  </si>
  <si>
    <t>重量</t>
    <phoneticPr fontId="1" type="noConversion"/>
  </si>
  <si>
    <t>單位</t>
  </si>
  <si>
    <t>單位</t>
    <phoneticPr fontId="1" type="noConversion"/>
  </si>
  <si>
    <t>白米</t>
  </si>
  <si>
    <t>g</t>
  </si>
  <si>
    <t>有機青菜</t>
  </si>
  <si>
    <t>薑絲</t>
  </si>
  <si>
    <t>水果</t>
  </si>
  <si>
    <t>水果</t>
    <phoneticPr fontId="1" type="noConversion"/>
  </si>
  <si>
    <t>份</t>
  </si>
  <si>
    <t>份</t>
    <phoneticPr fontId="1" type="noConversion"/>
  </si>
  <si>
    <t>蔥段</t>
  </si>
  <si>
    <t>絞蒜</t>
  </si>
  <si>
    <t>P</t>
  </si>
  <si>
    <t>薑絲</t>
    <phoneticPr fontId="1" type="noConversion"/>
  </si>
  <si>
    <t>小米飯</t>
  </si>
  <si>
    <t>小米</t>
  </si>
  <si>
    <t>薑絲</t>
    <phoneticPr fontId="1" type="noConversion"/>
  </si>
  <si>
    <t>枸杞</t>
  </si>
  <si>
    <t>二</t>
    <phoneticPr fontId="1" type="noConversion"/>
  </si>
  <si>
    <t>一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</si>
  <si>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</si>
  <si>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</si>
  <si>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</si>
  <si>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油豆腐</t>
  </si>
  <si>
    <t>g</t>
    <phoneticPr fontId="1" type="noConversion"/>
  </si>
  <si>
    <t>P</t>
    <phoneticPr fontId="1" type="noConversion"/>
  </si>
  <si>
    <t>水果</t>
    <phoneticPr fontId="1" type="noConversion"/>
  </si>
  <si>
    <t>二</t>
    <phoneticPr fontId="1" type="noConversion"/>
  </si>
  <si>
    <t>脆筍絲</t>
  </si>
  <si>
    <t xml:space="preserve">傳真電話：02-28319956                       公司網址：http://www.hungyuan.com.tw                           </t>
  </si>
  <si>
    <t>日期</t>
  </si>
  <si>
    <t>星期</t>
  </si>
  <si>
    <t>主食</t>
  </si>
  <si>
    <t>主菜</t>
  </si>
  <si>
    <t>青菜</t>
  </si>
  <si>
    <t>湯</t>
  </si>
  <si>
    <t>水果/鮮奶</t>
  </si>
  <si>
    <t>全穀
雜糧
(份)</t>
  </si>
  <si>
    <t>豆魚
蛋肉
(份)</t>
  </si>
  <si>
    <t>蔬菜
(份)</t>
  </si>
  <si>
    <t>乳品類
(份)</t>
  </si>
  <si>
    <t>油脂類
(份)</t>
  </si>
  <si>
    <t>水果類
(份)</t>
  </si>
  <si>
    <t>熱量</t>
  </si>
  <si>
    <t>鈣質</t>
  </si>
  <si>
    <t>仟卡</t>
  </si>
  <si>
    <t>毫克</t>
  </si>
  <si>
    <t xml:space="preserve">六  大  類  營  養  分  析   - 月 平  均 </t>
  </si>
  <si>
    <t>平均鈣量</t>
  </si>
  <si>
    <t>主菜種類(次/月)</t>
  </si>
  <si>
    <t>主菜食材特性分析(次/月)</t>
    <phoneticPr fontId="1" type="noConversion"/>
  </si>
  <si>
    <t>副菜食材分析(次/月)</t>
  </si>
  <si>
    <t>其他分析(次/月)</t>
  </si>
  <si>
    <t>豆、蛋及其製品</t>
  </si>
  <si>
    <t>魚肉及海鮮</t>
  </si>
  <si>
    <t>豬肉</t>
  </si>
  <si>
    <t>雞肉</t>
  </si>
  <si>
    <t>生鮮食材</t>
  </si>
  <si>
    <t>調理食品</t>
  </si>
  <si>
    <t>加工食品</t>
  </si>
  <si>
    <t>油炸品</t>
  </si>
  <si>
    <t>甜湯</t>
  </si>
  <si>
    <t>魚肉蛋類</t>
  </si>
  <si>
    <t>其他</t>
  </si>
  <si>
    <t>蔬食日</t>
  </si>
  <si>
    <t xml:space="preserve"> 為油炸品，請適量攝取</t>
  </si>
  <si>
    <t>課輔班</t>
    <phoneticPr fontId="1" type="noConversion"/>
  </si>
  <si>
    <t>品項</t>
  </si>
  <si>
    <t>名稱</t>
  </si>
  <si>
    <t>供應頻率</t>
  </si>
  <si>
    <t>自我檢視</t>
  </si>
  <si>
    <t>備註</t>
  </si>
  <si>
    <t>鮮奶</t>
  </si>
  <si>
    <t>增加菇類供應頻率及份量</t>
  </si>
  <si>
    <t>每月開菜單自我檢視表</t>
    <phoneticPr fontId="1" type="noConversion"/>
  </si>
  <si>
    <t>水果</t>
    <phoneticPr fontId="1" type="noConversion"/>
  </si>
  <si>
    <t>0.8-1份/次</t>
  </si>
  <si>
    <t>CAS烏魚丁取代其中一次CAS水鯊魚丁</t>
    <phoneticPr fontId="1" type="noConversion"/>
  </si>
  <si>
    <t>1次/月</t>
  </si>
  <si>
    <t>CAS豬肉</t>
  </si>
  <si>
    <t>約175公克/週</t>
  </si>
  <si>
    <t>CAS雞胸丁</t>
  </si>
  <si>
    <t>約60公克/週</t>
    <phoneticPr fontId="1" type="noConversion"/>
  </si>
  <si>
    <t>CAS骨腿丁</t>
  </si>
  <si>
    <t xml:space="preserve"> 約30公克/週</t>
    <phoneticPr fontId="1" type="noConversion"/>
  </si>
  <si>
    <t>CAS水鯊魚片</t>
  </si>
  <si>
    <t>75公克/月</t>
  </si>
  <si>
    <t>CAS盒蛋、液蛋</t>
  </si>
  <si>
    <t>7公克/天</t>
  </si>
  <si>
    <t>1次/2週</t>
  </si>
  <si>
    <t>75公克</t>
  </si>
  <si>
    <t>CAS雞腿</t>
  </si>
  <si>
    <t>120公克</t>
  </si>
  <si>
    <t>供應頻率：4次/週</t>
  </si>
  <si>
    <t>供應份量：5公克</t>
  </si>
  <si>
    <t>20公克/週</t>
  </si>
  <si>
    <r>
      <t>優先使用</t>
    </r>
    <r>
      <rPr>
        <b/>
        <u/>
        <sz val="12"/>
        <color theme="1"/>
        <rFont val="新細明體"/>
        <family val="1"/>
        <charset val="136"/>
        <scheme val="minor"/>
      </rPr>
      <t>QR-Code水果及國產水果</t>
    </r>
  </si>
  <si>
    <r>
      <t>虱目魚柳(鮭鯊片)</t>
    </r>
    <r>
      <rPr>
        <b/>
        <sz val="12"/>
        <color theme="1"/>
        <rFont val="新細明體"/>
        <family val="1"/>
        <charset val="136"/>
        <scheme val="minor"/>
      </rPr>
      <t>或等值魚種(Qr-code)(1次/每月)</t>
    </r>
    <phoneticPr fontId="1" type="noConversion"/>
  </si>
  <si>
    <r>
      <t>秋鮭片</t>
    </r>
    <r>
      <rPr>
        <b/>
        <sz val="12"/>
        <color theme="1"/>
        <rFont val="新細明體"/>
        <family val="1"/>
        <charset val="136"/>
        <scheme val="minor"/>
      </rPr>
      <t>或等值魚種(1次/每2月)</t>
    </r>
    <phoneticPr fontId="1" type="noConversion"/>
  </si>
  <si>
    <r>
      <t>CAS冷凍生鮮豬大排</t>
    </r>
    <r>
      <rPr>
        <b/>
        <sz val="12"/>
        <color theme="1"/>
        <rFont val="新細明體"/>
        <family val="1"/>
        <charset val="136"/>
        <scheme val="minor"/>
      </rPr>
      <t>取代</t>
    </r>
    <r>
      <rPr>
        <b/>
        <u/>
        <sz val="12"/>
        <color theme="1"/>
        <rFont val="新細明體"/>
        <family val="1"/>
        <charset val="136"/>
        <scheme val="minor"/>
      </rPr>
      <t>調理豬大排</t>
    </r>
  </si>
  <si>
    <r>
      <t>原型食材</t>
    </r>
    <r>
      <rPr>
        <b/>
        <sz val="12"/>
        <color theme="1"/>
        <rFont val="新細明體"/>
        <family val="1"/>
        <charset val="136"/>
        <scheme val="minor"/>
      </rPr>
      <t>(例如：烤地瓜)取代</t>
    </r>
    <r>
      <rPr>
        <b/>
        <u/>
        <sz val="12"/>
        <color theme="1"/>
        <rFont val="新細明體"/>
        <family val="1"/>
        <charset val="136"/>
        <scheme val="minor"/>
      </rPr>
      <t>調理加工品</t>
    </r>
    <r>
      <rPr>
        <b/>
        <sz val="12"/>
        <color theme="1"/>
        <rFont val="新細明體"/>
        <family val="1"/>
        <charset val="136"/>
        <scheme val="minor"/>
      </rPr>
      <t>(例如:CAS饅頭)</t>
    </r>
  </si>
  <si>
    <t>V</t>
    <phoneticPr fontId="1" type="noConversion"/>
  </si>
  <si>
    <t>V </t>
    <phoneticPr fontId="1" type="noConversion"/>
  </si>
  <si>
    <t>填表人：邱佳慧</t>
    <phoneticPr fontId="1" type="noConversion"/>
  </si>
  <si>
    <t>g</t>
    <phoneticPr fontId="1" type="noConversion"/>
  </si>
  <si>
    <t>豬</t>
    <phoneticPr fontId="1" type="noConversion"/>
  </si>
  <si>
    <t>魚</t>
    <phoneticPr fontId="1" type="noConversion"/>
  </si>
  <si>
    <t>雞</t>
    <phoneticPr fontId="1" type="noConversion"/>
  </si>
  <si>
    <t>有機白飯</t>
    <phoneticPr fontId="1" type="noConversion"/>
  </si>
  <si>
    <t>有機白米</t>
    <phoneticPr fontId="1" type="noConversion"/>
  </si>
  <si>
    <t>薑絲</t>
    <phoneticPr fontId="1" type="noConversion"/>
  </si>
  <si>
    <t>有機白飯</t>
    <phoneticPr fontId="1" type="noConversion"/>
  </si>
  <si>
    <t>有機白米</t>
    <phoneticPr fontId="1" type="noConversion"/>
  </si>
  <si>
    <t>有機白米</t>
    <phoneticPr fontId="1" type="noConversion"/>
  </si>
  <si>
    <t>紅蔥末</t>
  </si>
  <si>
    <t>主食</t>
    <phoneticPr fontId="1" type="noConversion"/>
  </si>
  <si>
    <t>副菜</t>
    <phoneticPr fontId="1" type="noConversion"/>
  </si>
  <si>
    <t>四</t>
    <phoneticPr fontId="1" type="noConversion"/>
  </si>
  <si>
    <t>五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</si>
  <si>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</si>
  <si>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</si>
  <si>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</si>
  <si>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課輔班</t>
    <phoneticPr fontId="1" type="noConversion"/>
  </si>
  <si>
    <t>四</t>
    <phoneticPr fontId="1" type="noConversion"/>
  </si>
  <si>
    <t>百頁豆腐</t>
  </si>
  <si>
    <t>蔥花</t>
  </si>
  <si>
    <t>綠豆湯</t>
  </si>
  <si>
    <t>燕麥飯</t>
  </si>
  <si>
    <t>燕麥粒</t>
  </si>
  <si>
    <t>g</t>
    <phoneticPr fontId="1" type="noConversion"/>
  </si>
  <si>
    <t>薑絲</t>
    <phoneticPr fontId="1" type="noConversion"/>
  </si>
  <si>
    <t>西谷米</t>
  </si>
  <si>
    <t>椰漿</t>
  </si>
  <si>
    <t>有機白飯</t>
  </si>
  <si>
    <t>有機白米</t>
  </si>
  <si>
    <t>薑片</t>
  </si>
  <si>
    <t>薑絲</t>
    <phoneticPr fontId="1" type="noConversion"/>
  </si>
  <si>
    <t>味噌海芽湯</t>
  </si>
  <si>
    <t>蒜片</t>
  </si>
  <si>
    <t>雜糧飯</t>
  </si>
  <si>
    <t>麥片</t>
  </si>
  <si>
    <t>蛋</t>
    <phoneticPr fontId="1" type="noConversion"/>
  </si>
  <si>
    <t>雙色起絲</t>
  </si>
  <si>
    <t>有機米</t>
    <phoneticPr fontId="1" type="noConversion"/>
  </si>
  <si>
    <t>星期二為教育局提供有機米</t>
    <phoneticPr fontId="1" type="noConversion"/>
  </si>
  <si>
    <t>椰漿咖哩什錦</t>
  </si>
  <si>
    <t>水果類
(份)</t>
    <phoneticPr fontId="1" type="noConversion"/>
  </si>
  <si>
    <t>油脂類
(份)</t>
    <phoneticPr fontId="1" type="noConversion"/>
  </si>
  <si>
    <t>乳品類</t>
    <phoneticPr fontId="1" type="noConversion"/>
  </si>
  <si>
    <t>g</t>
    <phoneticPr fontId="1" type="noConversion"/>
  </si>
  <si>
    <t>野菇焗烤</t>
  </si>
  <si>
    <t>素肚切絲</t>
  </si>
  <si>
    <t>1次/週</t>
    <phoneticPr fontId="1" type="noConversion"/>
  </si>
  <si>
    <t>照燒素干貝</t>
  </si>
  <si>
    <t>白芝麻</t>
  </si>
  <si>
    <t>薑燒南瓜</t>
  </si>
  <si>
    <t>宏遠公司 109年11月份菜單   文昌、三玉、蘭雅、雨聲、芝山國小午餐群組</t>
    <phoneticPr fontId="1" type="noConversion"/>
  </si>
  <si>
    <t>榨菜粉絲湯</t>
  </si>
  <si>
    <t>榨菜絲</t>
  </si>
  <si>
    <t>海帶結</t>
  </si>
  <si>
    <t>燕麥飯</t>
    <phoneticPr fontId="1" type="noConversion"/>
  </si>
  <si>
    <t>海茸切</t>
  </si>
  <si>
    <t>塔香海茸</t>
    <phoneticPr fontId="1" type="noConversion"/>
  </si>
  <si>
    <t>肉骨茶湯</t>
  </si>
  <si>
    <t>肉骨茶包</t>
  </si>
  <si>
    <t>胚芽飯</t>
  </si>
  <si>
    <t>有機青菜切</t>
  </si>
  <si>
    <t>麵腸切丁</t>
  </si>
  <si>
    <t>薑末</t>
  </si>
  <si>
    <t>香酥虱目魚柳</t>
  </si>
  <si>
    <t>寬冬粉</t>
  </si>
  <si>
    <t>香烤地瓜</t>
  </si>
  <si>
    <t>咖哩時蔬洋芋</t>
  </si>
  <si>
    <t>柚香雞腿</t>
  </si>
  <si>
    <t>糙米飯</t>
  </si>
  <si>
    <t>西魯肉</t>
  </si>
  <si>
    <t>歐式匈牙利燉肉</t>
  </si>
  <si>
    <t>沙茶粉絲煲</t>
  </si>
  <si>
    <t>銀耳枸杞湯</t>
  </si>
  <si>
    <t>白木耳</t>
  </si>
  <si>
    <t>蕃茄義大利麵</t>
  </si>
  <si>
    <t>五香滷味</t>
  </si>
  <si>
    <t>鄉村風蔬菜湯</t>
  </si>
  <si>
    <t>糙米飯</t>
    <phoneticPr fontId="1" type="noConversion"/>
  </si>
  <si>
    <t>豆干片</t>
    <phoneticPr fontId="1" type="noConversion"/>
  </si>
  <si>
    <t>醬爆芝麻干片</t>
    <phoneticPr fontId="1" type="noConversion"/>
  </si>
  <si>
    <t>金沙鮑菇</t>
  </si>
  <si>
    <t>鹹蛋</t>
  </si>
  <si>
    <t>巴西里碎</t>
  </si>
  <si>
    <t>塔香三杯麵腸</t>
    <phoneticPr fontId="1" type="noConversion"/>
  </si>
  <si>
    <t>麵腸</t>
    <phoneticPr fontId="1" type="noConversion"/>
  </si>
  <si>
    <t>野菜天婦羅</t>
  </si>
  <si>
    <t>油豆腐丁</t>
    <phoneticPr fontId="1" type="noConversion"/>
  </si>
  <si>
    <t>鹽酥什錦菇</t>
  </si>
  <si>
    <t>雙薯干丁</t>
  </si>
  <si>
    <t>素羅漢齋</t>
  </si>
  <si>
    <t>麵腸丁</t>
    <phoneticPr fontId="1" type="noConversion"/>
  </si>
  <si>
    <t>歐式匈牙利燉油腐</t>
    <phoneticPr fontId="1" type="noConversion"/>
  </si>
  <si>
    <t xml:space="preserve">地址：新北市五股區五權路54號                HACCP第168號優良廠商  108年度通過新北市盒餐工廠評鑑   </t>
    <phoneticPr fontId="1" type="noConversion"/>
  </si>
  <si>
    <t>服務電話：02-28319956                       營養師 : 邱佳慧 (營養字第004895號)</t>
    <phoneticPr fontId="1" type="noConversion"/>
  </si>
  <si>
    <t>副菜一</t>
    <phoneticPr fontId="1" type="noConversion"/>
  </si>
  <si>
    <t>副菜二</t>
    <phoneticPr fontId="1" type="noConversion"/>
  </si>
  <si>
    <t>一</t>
    <phoneticPr fontId="1" type="noConversion"/>
  </si>
  <si>
    <t>二</t>
    <phoneticPr fontId="1" type="noConversion"/>
  </si>
  <si>
    <t>四</t>
    <phoneticPr fontId="1" type="noConversion"/>
  </si>
  <si>
    <t>五</t>
    <phoneticPr fontId="1" type="noConversion"/>
  </si>
  <si>
    <t>主菜食材特性分析(次/月)</t>
    <phoneticPr fontId="1" type="noConversion"/>
  </si>
  <si>
    <t>雞肉</t>
    <phoneticPr fontId="1" type="noConversion"/>
  </si>
  <si>
    <t>番茄炒蛋</t>
    <phoneticPr fontId="1" type="noConversion"/>
  </si>
  <si>
    <t>味噌</t>
    <phoneticPr fontId="1" type="noConversion"/>
  </si>
  <si>
    <t>薑絲</t>
    <phoneticPr fontId="1" type="noConversion"/>
  </si>
  <si>
    <t>酸辣湯</t>
    <phoneticPr fontId="1" type="noConversion"/>
  </si>
  <si>
    <t>腐皮扁蒲</t>
  </si>
  <si>
    <t>薑片</t>
    <phoneticPr fontId="1" type="noConversion"/>
  </si>
  <si>
    <t>焗烤時蔬</t>
    <phoneticPr fontId="1" type="noConversion"/>
  </si>
  <si>
    <t>小干四丁非基改</t>
  </si>
  <si>
    <t>薄豆腐絲非基改</t>
  </si>
  <si>
    <t>糙米本產</t>
  </si>
  <si>
    <t>胚芽米本產</t>
  </si>
  <si>
    <t>海帶芽乾</t>
  </si>
  <si>
    <t>小豆干丁非基改</t>
  </si>
  <si>
    <t>油豆腐丁非基改</t>
  </si>
  <si>
    <t>綠豆信成</t>
  </si>
  <si>
    <t>豆捲(角螺)非基改</t>
  </si>
  <si>
    <t>奶粉OAK</t>
  </si>
  <si>
    <t>冬粉細</t>
    <phoneticPr fontId="1" type="noConversion"/>
  </si>
  <si>
    <t>春捲皮-小</t>
  </si>
  <si>
    <t>白干絲</t>
  </si>
  <si>
    <t>**</t>
    <phoneticPr fontId="1" type="noConversion"/>
  </si>
  <si>
    <t>薑末</t>
    <phoneticPr fontId="1" type="noConversion"/>
  </si>
  <si>
    <t>蜜汁雞丁</t>
    <phoneticPr fontId="1" type="noConversion"/>
  </si>
  <si>
    <t>g</t>
    <phoneticPr fontId="1" type="noConversion"/>
  </si>
  <si>
    <t>醬燒菇菇滷蛋</t>
    <phoneticPr fontId="1" type="noConversion"/>
  </si>
  <si>
    <t>香菇雞湯</t>
    <phoneticPr fontId="1" type="noConversion"/>
  </si>
  <si>
    <t>羅宋湯</t>
  </si>
  <si>
    <t>玉米濃湯</t>
  </si>
  <si>
    <t>小薏仁</t>
  </si>
  <si>
    <t>紫米</t>
  </si>
  <si>
    <t>素雞</t>
  </si>
  <si>
    <t>抱蛋蘿蔔糕</t>
  </si>
  <si>
    <t>西魯豆包絲</t>
  </si>
  <si>
    <t>糖醋素雞</t>
  </si>
  <si>
    <t>鳳梨罐頭</t>
  </si>
  <si>
    <t>**</t>
    <phoneticPr fontId="1" type="noConversion"/>
  </si>
  <si>
    <t>黃瓜金菇湯</t>
    <phoneticPr fontId="1" type="noConversion"/>
  </si>
  <si>
    <t>全穀雜糧類</t>
    <phoneticPr fontId="1" type="noConversion"/>
  </si>
  <si>
    <t>豆魚蛋肉類</t>
    <phoneticPr fontId="1" type="noConversion"/>
  </si>
  <si>
    <t>蔬菜類</t>
    <phoneticPr fontId="1" type="noConversion"/>
  </si>
  <si>
    <t/>
  </si>
  <si>
    <t>薑絲</t>
    <phoneticPr fontId="1" type="noConversion"/>
  </si>
  <si>
    <t>日式炊飯</t>
  </si>
  <si>
    <t>CAS高麗菜切</t>
  </si>
  <si>
    <t>CAS洋蔥絲</t>
  </si>
  <si>
    <t>生豆皮絲-非基改</t>
  </si>
  <si>
    <t>CAS紅蘿蔔絲</t>
  </si>
  <si>
    <t>Q香菇絲</t>
  </si>
  <si>
    <t>Q鴻喜菇</t>
  </si>
  <si>
    <t>Q芹菜末</t>
  </si>
  <si>
    <t>供應月份：110年11月</t>
    <phoneticPr fontId="1" type="noConversion"/>
  </si>
  <si>
    <t>5次/週(一、二、三、四、五)</t>
  </si>
  <si>
    <t>V</t>
  </si>
  <si>
    <t>星期二為教育局提供有機青菜
星期四為教育局提供有機青菜</t>
  </si>
  <si>
    <t>CAS饅頭65公克；
TAP烤地瓜75公克</t>
  </si>
  <si>
    <t>蒜泥白肉</t>
  </si>
  <si>
    <t>CAS肉片-前腿</t>
  </si>
  <si>
    <t>沙茶素雞</t>
  </si>
  <si>
    <t>素雞切片-非基改</t>
  </si>
  <si>
    <t>香菇蒸蛋</t>
  </si>
  <si>
    <t>CAS盒蛋</t>
  </si>
  <si>
    <t>Q大白菜切</t>
  </si>
  <si>
    <t>Q香菇</t>
  </si>
  <si>
    <t>CAS紅蘿蔔片</t>
  </si>
  <si>
    <t>奶粉</t>
  </si>
  <si>
    <t>蒜泥</t>
  </si>
  <si>
    <t>Q金針菇對切</t>
    <phoneticPr fontId="1" type="noConversion"/>
  </si>
  <si>
    <t>CAS冷凍玉米粒</t>
    <phoneticPr fontId="1" type="noConversion"/>
  </si>
  <si>
    <t>Q九層塔</t>
    <phoneticPr fontId="1" type="noConversion"/>
  </si>
  <si>
    <t>Q杏鮑菇片</t>
    <phoneticPr fontId="1" type="noConversion"/>
  </si>
  <si>
    <t>CAS紅蘿蔔片</t>
    <phoneticPr fontId="1" type="noConversion"/>
  </si>
  <si>
    <t>和風洋蔥醬炒肉片</t>
    <phoneticPr fontId="1" type="noConversion"/>
  </si>
  <si>
    <t>蒲燒鯛</t>
  </si>
  <si>
    <t>Q蒲燒鯛魚腹</t>
  </si>
  <si>
    <t>CAS馬鈴薯片</t>
  </si>
  <si>
    <t>Q杏鮑菇切片</t>
  </si>
  <si>
    <t>Q大白菜切</t>
    <phoneticPr fontId="1" type="noConversion"/>
  </si>
  <si>
    <t>Q木耳片</t>
  </si>
  <si>
    <t>Q木耳片</t>
    <phoneticPr fontId="1" type="noConversion"/>
  </si>
  <si>
    <t>CAS紅蘿蔔片</t>
    <phoneticPr fontId="1" type="noConversion"/>
  </si>
  <si>
    <t>生豆包切絲-非基改</t>
    <phoneticPr fontId="1" type="noConversion"/>
  </si>
  <si>
    <t>1/4豆干丁-非基改</t>
    <phoneticPr fontId="1" type="noConversion"/>
  </si>
  <si>
    <t>Q杏鮑菇</t>
    <phoneticPr fontId="1" type="noConversion"/>
  </si>
  <si>
    <t>CAS大骨切</t>
    <phoneticPr fontId="1" type="noConversion"/>
  </si>
  <si>
    <t>CAS冷藏帶皮胸丁</t>
    <phoneticPr fontId="1" type="noConversion"/>
  </si>
  <si>
    <t>Q九層塔</t>
    <phoneticPr fontId="1" type="noConversion"/>
  </si>
  <si>
    <t>CAS冷藏殺菌全蛋液</t>
    <phoneticPr fontId="1" type="noConversion"/>
  </si>
  <si>
    <t>TAP地瓜大丁</t>
    <phoneticPr fontId="1" type="noConversion"/>
  </si>
  <si>
    <t>CAS馬鈴薯絲</t>
    <phoneticPr fontId="1" type="noConversion"/>
  </si>
  <si>
    <t>TAP番茄大丁</t>
    <phoneticPr fontId="1" type="noConversion"/>
  </si>
  <si>
    <t>CAS洋蔥絲</t>
    <phoneticPr fontId="1" type="noConversion"/>
  </si>
  <si>
    <t>CAS高麗菜絲</t>
    <phoneticPr fontId="1" type="noConversion"/>
  </si>
  <si>
    <t>Q金針菇對切</t>
  </si>
  <si>
    <t>Q金針菇對切</t>
    <phoneticPr fontId="1" type="noConversion"/>
  </si>
  <si>
    <t>Q香菇絲</t>
    <phoneticPr fontId="1" type="noConversion"/>
  </si>
  <si>
    <t>CAS肉片前腿</t>
    <phoneticPr fontId="1" type="noConversion"/>
  </si>
  <si>
    <t>CAS馬鈴薯中丁</t>
    <phoneticPr fontId="1" type="noConversion"/>
  </si>
  <si>
    <t>Q木耳絲</t>
  </si>
  <si>
    <t>Q木耳絲</t>
    <phoneticPr fontId="1" type="noConversion"/>
  </si>
  <si>
    <t>CAS白煮蛋</t>
    <phoneticPr fontId="1" type="noConversion"/>
  </si>
  <si>
    <t>Q香菇丁</t>
    <phoneticPr fontId="1" type="noConversion"/>
  </si>
  <si>
    <t>Q杏鮑菇丁</t>
    <phoneticPr fontId="1" type="noConversion"/>
  </si>
  <si>
    <t>Q金針菇</t>
  </si>
  <si>
    <t>Q金針菇</t>
    <phoneticPr fontId="1" type="noConversion"/>
  </si>
  <si>
    <t>Q杏鮑菇丁</t>
    <phoneticPr fontId="1" type="noConversion"/>
  </si>
  <si>
    <t>Q金針菇</t>
    <phoneticPr fontId="1" type="noConversion"/>
  </si>
  <si>
    <t>Q白蘿蔔中丁</t>
    <phoneticPr fontId="1" type="noConversion"/>
  </si>
  <si>
    <t>TAP紅椒</t>
    <phoneticPr fontId="1" type="noConversion"/>
  </si>
  <si>
    <t>TAP黃椒</t>
    <phoneticPr fontId="1" type="noConversion"/>
  </si>
  <si>
    <t>CAS冷藏骨腿丁</t>
  </si>
  <si>
    <t>CAS紅蘿蔔絲</t>
    <phoneticPr fontId="1" type="noConversion"/>
  </si>
  <si>
    <t>Q生鮮虱目魚柳</t>
    <phoneticPr fontId="1" type="noConversion"/>
  </si>
  <si>
    <t>TAP地瓜粗條</t>
    <phoneticPr fontId="1" type="noConversion"/>
  </si>
  <si>
    <t>Q玉米筍</t>
    <phoneticPr fontId="1" type="noConversion"/>
  </si>
  <si>
    <t>Q芹菜段</t>
    <phoneticPr fontId="1" type="noConversion"/>
  </si>
  <si>
    <t>Q白蘿蔔小丁</t>
    <phoneticPr fontId="1" type="noConversion"/>
  </si>
  <si>
    <t>CAS紅蘿蔔小丁</t>
  </si>
  <si>
    <t>CAS紅蘿蔔小丁</t>
    <phoneticPr fontId="1" type="noConversion"/>
  </si>
  <si>
    <t>TAP冰烤夯薯</t>
    <phoneticPr fontId="1" type="noConversion"/>
  </si>
  <si>
    <t>TAP去皮南瓜中丁</t>
    <phoneticPr fontId="1" type="noConversion"/>
  </si>
  <si>
    <t>Q香菇</t>
    <phoneticPr fontId="1" type="noConversion"/>
  </si>
  <si>
    <t>百頁豆腐-非基改</t>
    <phoneticPr fontId="1" type="noConversion"/>
  </si>
  <si>
    <t>CAS紅蘿蔔小丁</t>
    <phoneticPr fontId="1" type="noConversion"/>
  </si>
  <si>
    <t>TAP番茄中丁</t>
    <phoneticPr fontId="1" type="noConversion"/>
  </si>
  <si>
    <t>CAS冷凍棒腿亦盛</t>
    <phoneticPr fontId="1" type="noConversion"/>
  </si>
  <si>
    <t>四方干丁-非基改</t>
    <phoneticPr fontId="1" type="noConversion"/>
  </si>
  <si>
    <t>TAP地瓜中丁</t>
    <phoneticPr fontId="1" type="noConversion"/>
  </si>
  <si>
    <t>CAS毛豆仁</t>
    <phoneticPr fontId="1" type="noConversion"/>
  </si>
  <si>
    <t>Q香菇小丁</t>
    <phoneticPr fontId="1" type="noConversion"/>
  </si>
  <si>
    <t>CAS冷凍毛豆仁</t>
  </si>
  <si>
    <t>CAS冷凍玉米粒</t>
  </si>
  <si>
    <t>TAP黃椒</t>
    <phoneticPr fontId="1" type="noConversion"/>
  </si>
  <si>
    <t>TAP紅椒</t>
    <phoneticPr fontId="1" type="noConversion"/>
  </si>
  <si>
    <t>CAS青花菜</t>
    <phoneticPr fontId="1" type="noConversion"/>
  </si>
  <si>
    <t>CAS馬鈴薯大丁</t>
    <phoneticPr fontId="1" type="noConversion"/>
  </si>
  <si>
    <t>CAS玉米粒</t>
    <phoneticPr fontId="1" type="noConversion"/>
  </si>
  <si>
    <t>雙色起絲</t>
    <phoneticPr fontId="1" type="noConversion"/>
  </si>
  <si>
    <t>CAS肉角前腿</t>
    <phoneticPr fontId="1" type="noConversion"/>
  </si>
  <si>
    <t>黃瓜金菇湯</t>
  </si>
  <si>
    <t>CAS馬鈴薯大丁</t>
    <phoneticPr fontId="1" type="noConversion"/>
  </si>
  <si>
    <t>CAS里肌大排75g</t>
    <phoneticPr fontId="1" type="noConversion"/>
  </si>
  <si>
    <t>日式南瓜燉肉</t>
    <phoneticPr fontId="1" type="noConversion"/>
  </si>
  <si>
    <t>薄豆腐大丁-非基改</t>
  </si>
  <si>
    <t>九層塔(需處理)Q</t>
  </si>
  <si>
    <t>味噌醬燒排骨</t>
    <phoneticPr fontId="1" type="noConversion"/>
  </si>
  <si>
    <t>二</t>
    <phoneticPr fontId="1" type="noConversion"/>
  </si>
  <si>
    <t>二</t>
    <phoneticPr fontId="1" type="noConversion"/>
  </si>
  <si>
    <t>有機白飯</t>
    <phoneticPr fontId="1" type="noConversion"/>
  </si>
  <si>
    <t>有機白米</t>
    <phoneticPr fontId="1" type="noConversion"/>
  </si>
  <si>
    <t>g</t>
    <phoneticPr fontId="1" type="noConversion"/>
  </si>
  <si>
    <t>醬爆芝麻干片</t>
    <phoneticPr fontId="1" type="noConversion"/>
  </si>
  <si>
    <t>豆干片</t>
    <phoneticPr fontId="1" type="noConversion"/>
  </si>
  <si>
    <t>杏鮑菇片</t>
    <phoneticPr fontId="1" type="noConversion"/>
  </si>
  <si>
    <t>木耳片</t>
    <phoneticPr fontId="1" type="noConversion"/>
  </si>
  <si>
    <t>枸杞冬瓜湯</t>
  </si>
  <si>
    <t>冬瓜小丁</t>
  </si>
  <si>
    <t>大骨切</t>
  </si>
  <si>
    <t>二</t>
    <phoneticPr fontId="1" type="noConversion"/>
  </si>
  <si>
    <t>小米飯</t>
    <phoneticPr fontId="1" type="noConversion"/>
  </si>
  <si>
    <t>麥片飯</t>
    <phoneticPr fontId="1" type="noConversion"/>
  </si>
  <si>
    <t>炸醬麵</t>
  </si>
  <si>
    <t>油麵(白)-熟-小</t>
  </si>
  <si>
    <t>碎干丁-非基改</t>
  </si>
  <si>
    <t>CAS洋蔥小丁</t>
  </si>
  <si>
    <t>Q香菇切丁</t>
  </si>
  <si>
    <t>TAP小黃瓜絲</t>
  </si>
  <si>
    <t>CAS絞肉-前腿</t>
  </si>
  <si>
    <t>CAS肉絲-前腿</t>
    <phoneticPr fontId="1" type="noConversion"/>
  </si>
  <si>
    <t>鮮奶饅頭</t>
  </si>
  <si>
    <t>CAS特中饅頭-奇美</t>
  </si>
  <si>
    <t>g</t>
    <phoneticPr fontId="1" type="noConversion"/>
  </si>
  <si>
    <t>咖哩豬</t>
  </si>
  <si>
    <t>CAS肉角</t>
  </si>
  <si>
    <t>咖哩素肚</t>
  </si>
  <si>
    <t>素肚片</t>
  </si>
  <si>
    <t>CAS馬鈴薯中丁</t>
  </si>
  <si>
    <t>CAS紅蘿蔔中丁</t>
  </si>
  <si>
    <t>CAS洋蔥中丁</t>
  </si>
  <si>
    <t>Q杏鮑菇</t>
  </si>
  <si>
    <t>CAS冷藏腿排TS5</t>
  </si>
  <si>
    <t>豬</t>
    <phoneticPr fontId="1" type="noConversion"/>
  </si>
  <si>
    <t>螺絲麵</t>
  </si>
  <si>
    <t>CAS馬鈴薯小丁</t>
  </si>
  <si>
    <t>CAS絞肉前腿</t>
  </si>
  <si>
    <t>小豆干丁</t>
  </si>
  <si>
    <t>TAP番茄小丁</t>
  </si>
  <si>
    <t>CAS冷凍水鯊片80g</t>
  </si>
  <si>
    <t>三色蛋</t>
  </si>
  <si>
    <t>CAS雞蛋</t>
  </si>
  <si>
    <t>鴨蛋</t>
  </si>
  <si>
    <t>皮蛋</t>
  </si>
  <si>
    <t>CAS冷藏帶皮胸丁</t>
  </si>
  <si>
    <t>Q杏鮑菇片</t>
  </si>
  <si>
    <t>Q白蘿蔔中丁</t>
  </si>
  <si>
    <t>Q杏鮑菇切角</t>
  </si>
  <si>
    <t>Q九層塔</t>
  </si>
  <si>
    <t>榨菜絲炒白花椰</t>
  </si>
  <si>
    <t>Q白花椰</t>
  </si>
  <si>
    <t>Q芋頭小丁</t>
  </si>
  <si>
    <t>TAP地瓜小丁</t>
  </si>
  <si>
    <t>雙丁西米露</t>
  </si>
  <si>
    <t>Q大白菜絲</t>
  </si>
  <si>
    <t>TAP番茄大丁</t>
  </si>
  <si>
    <t>CAS高麗菜絲</t>
  </si>
  <si>
    <t>CAS大骨切</t>
  </si>
  <si>
    <t>青菜豆腐湯</t>
  </si>
  <si>
    <t>大白菜絲Q</t>
  </si>
  <si>
    <t>薄豆腐絲-非基改</t>
  </si>
  <si>
    <t>香菇絲Q</t>
  </si>
  <si>
    <t>薏仁飯</t>
    <phoneticPr fontId="1" type="noConversion"/>
  </si>
  <si>
    <t>薏仁</t>
  </si>
  <si>
    <t>豆皮白菜滷</t>
    <phoneticPr fontId="1" type="noConversion"/>
  </si>
  <si>
    <t>Q杏鮑菇切片</t>
    <phoneticPr fontId="1" type="noConversion"/>
  </si>
  <si>
    <t>CAS馬鈴薯粗條</t>
  </si>
  <si>
    <t>CAS馬鈴薯粗條</t>
    <phoneticPr fontId="1" type="noConversion"/>
  </si>
  <si>
    <t>Q白蘿蔔中丁</t>
    <phoneticPr fontId="1" type="noConversion"/>
  </si>
  <si>
    <t>CAS紅蘿蔔小丁</t>
    <phoneticPr fontId="1" type="noConversion"/>
  </si>
  <si>
    <t>CAS高麗菜切</t>
    <phoneticPr fontId="1" type="noConversion"/>
  </si>
  <si>
    <t>TAP去皮南瓜中丁</t>
  </si>
  <si>
    <t>凍豆腐-非基改</t>
  </si>
  <si>
    <t>Q香菇丁</t>
  </si>
  <si>
    <t>TAP小黃瓜</t>
  </si>
  <si>
    <t>CAS馬鈴薯中丁</t>
    <phoneticPr fontId="1" type="noConversion"/>
  </si>
  <si>
    <t>翡翠蒸蛋</t>
  </si>
  <si>
    <t>CAS紅蘿蔔末</t>
  </si>
  <si>
    <t>蘿蔔大骨湯</t>
    <phoneticPr fontId="1" type="noConversion"/>
  </si>
  <si>
    <t>蘿蔔芹菜湯</t>
    <phoneticPr fontId="1" type="noConversion"/>
  </si>
  <si>
    <t>Q芹菜末</t>
    <phoneticPr fontId="1" type="noConversion"/>
  </si>
  <si>
    <t>油豆腐丁-非基改</t>
  </si>
  <si>
    <t>韓式寬粉</t>
    <phoneticPr fontId="1" type="noConversion"/>
  </si>
  <si>
    <t>韓式寬粉</t>
    <phoneticPr fontId="1" type="noConversion"/>
  </si>
  <si>
    <t>和風蒸蛋</t>
  </si>
  <si>
    <t>塔香干丁</t>
  </si>
  <si>
    <t>塔香干丁</t>
    <phoneticPr fontId="1" type="noConversion"/>
  </si>
  <si>
    <t>CAS冷凍青花菜</t>
  </si>
  <si>
    <t>TAP黃椒片</t>
  </si>
  <si>
    <t>Q香菇中丁</t>
  </si>
  <si>
    <t>蘿蔔燴油腐</t>
  </si>
  <si>
    <t>蘿蔔燴油腐</t>
    <phoneticPr fontId="1" type="noConversion"/>
  </si>
  <si>
    <t>麻婆豆腐</t>
  </si>
  <si>
    <t>薄豆腐小丁-非基改</t>
  </si>
  <si>
    <t>木耳絲Q</t>
  </si>
  <si>
    <t>g</t>
    <phoneticPr fontId="1" type="noConversion"/>
  </si>
  <si>
    <t>CAS冷藏殺菌全蛋液</t>
  </si>
  <si>
    <t>絲瓜燴凍豆腐</t>
  </si>
  <si>
    <t>Q絲瓜片</t>
  </si>
  <si>
    <t>Q絲瓜片</t>
    <phoneticPr fontId="1" type="noConversion"/>
  </si>
  <si>
    <t>Q香菇絲</t>
    <phoneticPr fontId="1" type="noConversion"/>
  </si>
  <si>
    <t>金針菇對切Q</t>
    <phoneticPr fontId="1" type="noConversion"/>
  </si>
  <si>
    <t>番茄蛋花湯</t>
  </si>
  <si>
    <t>TAP番茄中丁</t>
  </si>
  <si>
    <t>CAS玉米粒</t>
  </si>
  <si>
    <t>銀羅鮮菇湯</t>
  </si>
  <si>
    <t>白蘿蔔絲Q</t>
  </si>
  <si>
    <t>玉米鮮味湯</t>
  </si>
  <si>
    <t>Q白蘿蔔小丁</t>
  </si>
  <si>
    <t>魚</t>
    <phoneticPr fontId="1" type="noConversion"/>
  </si>
  <si>
    <t>雞</t>
    <phoneticPr fontId="1" type="noConversion"/>
  </si>
  <si>
    <t>素菜春捲</t>
  </si>
  <si>
    <t>Q豆芽菜</t>
  </si>
  <si>
    <t>Q茄子</t>
  </si>
  <si>
    <t>TAP地瓜</t>
  </si>
  <si>
    <t>TAP南瓜</t>
  </si>
  <si>
    <t>百頁豆腐-非基改</t>
  </si>
  <si>
    <t>TAP青椒</t>
  </si>
  <si>
    <t>CAS冷凍白花菜</t>
    <phoneticPr fontId="1" type="noConversion"/>
  </si>
  <si>
    <t>CAS冷凍青花菜</t>
    <phoneticPr fontId="1" type="noConversion"/>
  </si>
  <si>
    <t>榨菜絲花椰菜</t>
    <phoneticPr fontId="1" type="noConversion"/>
  </si>
  <si>
    <t>塔香茄子</t>
  </si>
  <si>
    <t>九層塔</t>
    <phoneticPr fontId="1" type="noConversion"/>
  </si>
  <si>
    <t>唐揚豆腐</t>
  </si>
  <si>
    <t>板豆腐-非基改</t>
  </si>
  <si>
    <t>Q蘿蔔泥</t>
  </si>
  <si>
    <t>海苔絲</t>
  </si>
  <si>
    <t>蘿蔔糕</t>
  </si>
  <si>
    <t>地瓜番茄和風烘蛋</t>
  </si>
  <si>
    <t>CAS盒蛋-立益農</t>
  </si>
  <si>
    <t>TAP地瓜絲</t>
  </si>
  <si>
    <t>洋蔥絲Q</t>
  </si>
  <si>
    <t>鴻喜菇切Q</t>
  </si>
  <si>
    <t>TAP小黃瓜片</t>
  </si>
  <si>
    <t>乾巴西里末</t>
  </si>
  <si>
    <t>柚香豆包</t>
  </si>
  <si>
    <t>生豆包-非基改</t>
  </si>
  <si>
    <t>芋香肉絲</t>
  </si>
  <si>
    <t>CAS肉絲-前腿</t>
  </si>
  <si>
    <t>Q芋頭絲</t>
  </si>
  <si>
    <t>蒜碎</t>
  </si>
  <si>
    <t>左宗棠雞</t>
  </si>
  <si>
    <t>　</t>
  </si>
  <si>
    <t>TAP地瓜中丁</t>
  </si>
  <si>
    <t>紅豆包</t>
    <phoneticPr fontId="1" type="noConversion"/>
  </si>
  <si>
    <t>CAS紅豆包(全素)</t>
    <phoneticPr fontId="1" type="noConversion"/>
  </si>
  <si>
    <t>黃豆芽菜Q</t>
  </si>
  <si>
    <t>CAS油菜切</t>
  </si>
  <si>
    <t>海帶芽-乾</t>
  </si>
  <si>
    <t>遠洋三明治鮪魚罐頭</t>
  </si>
  <si>
    <t>鮪魚海芽拌時蔬</t>
    <phoneticPr fontId="1" type="noConversion"/>
  </si>
  <si>
    <t>雞蛋</t>
    <phoneticPr fontId="1" type="noConversion"/>
  </si>
  <si>
    <t>海芽蛋拌時蔬</t>
    <phoneticPr fontId="1" type="noConversion"/>
  </si>
  <si>
    <t>義式肉醬燴魚</t>
  </si>
  <si>
    <t>洋蔥小丁Q</t>
  </si>
  <si>
    <t>南瓜燴什錦</t>
  </si>
  <si>
    <t>TAP去皮南瓜大丁</t>
  </si>
  <si>
    <t>番茄洋蔥炒蛋</t>
    <phoneticPr fontId="1" type="noConversion"/>
  </si>
  <si>
    <t>唐揚雞</t>
  </si>
  <si>
    <t>Q紅椒</t>
  </si>
  <si>
    <t>Q四季豆</t>
  </si>
  <si>
    <t>TAP去皮南瓜小丁</t>
  </si>
  <si>
    <t>g</t>
    <phoneticPr fontId="1" type="noConversion"/>
  </si>
  <si>
    <t>Q木耳絲</t>
    <phoneticPr fontId="1" type="noConversion"/>
  </si>
  <si>
    <t>CAS紅蘿蔔絲</t>
    <phoneticPr fontId="1" type="noConversion"/>
  </si>
  <si>
    <t>薑絲</t>
    <phoneticPr fontId="1" type="noConversion"/>
  </si>
  <si>
    <t>Q香菇絲</t>
    <phoneticPr fontId="1" type="noConversion"/>
  </si>
  <si>
    <t>絞蒜</t>
    <phoneticPr fontId="1" type="noConversion"/>
  </si>
  <si>
    <t>Q杏鮑菇絲</t>
  </si>
  <si>
    <t>Q杏鮑菇絲</t>
    <phoneticPr fontId="1" type="noConversion"/>
  </si>
  <si>
    <t>絞蒜</t>
    <phoneticPr fontId="1" type="noConversion"/>
  </si>
  <si>
    <t>Q木耳絲</t>
    <phoneticPr fontId="1" type="noConversion"/>
  </si>
  <si>
    <t>大黃瓜片Q</t>
    <phoneticPr fontId="1" type="noConversion"/>
  </si>
  <si>
    <t>大黃瓜片Q</t>
    <phoneticPr fontId="1" type="noConversion"/>
  </si>
  <si>
    <t>三色炒蛋</t>
    <phoneticPr fontId="1" type="noConversion"/>
  </si>
  <si>
    <t>魚</t>
    <phoneticPr fontId="1" type="noConversion"/>
  </si>
  <si>
    <t>雞</t>
    <phoneticPr fontId="1" type="noConversion"/>
  </si>
  <si>
    <t>豬</t>
    <phoneticPr fontId="1" type="noConversion"/>
  </si>
  <si>
    <t>義式時蔬</t>
  </si>
  <si>
    <t>CAS馬鈴薯大丁</t>
  </si>
  <si>
    <t>CAS青花菜</t>
  </si>
  <si>
    <t>TAP紅椒片</t>
  </si>
  <si>
    <t>海結燒豆干</t>
  </si>
  <si>
    <t>大溪黑豆干片</t>
  </si>
  <si>
    <t>南瓜蒸蛋</t>
  </si>
  <si>
    <t>TAP去皮南瓜絲</t>
  </si>
  <si>
    <t>冬粉細</t>
  </si>
  <si>
    <t>CAS胡蘿蔔中丁</t>
  </si>
  <si>
    <t>CAS胡蘿蔔中丁</t>
    <phoneticPr fontId="1" type="noConversion"/>
  </si>
  <si>
    <t>大滷湯</t>
  </si>
  <si>
    <t>CAS盒蛋立益農</t>
  </si>
  <si>
    <t>Q杏鮑菇絲</t>
    <phoneticPr fontId="1" type="noConversion"/>
  </si>
  <si>
    <t>Q杏鮑菇絲</t>
    <phoneticPr fontId="1" type="noConversion"/>
  </si>
  <si>
    <t>CAS馬鈴薯中丁</t>
    <phoneticPr fontId="1" type="noConversion"/>
  </si>
  <si>
    <t>TAP地瓜中丁</t>
    <phoneticPr fontId="1" type="noConversion"/>
  </si>
  <si>
    <t>紅豆湯</t>
  </si>
  <si>
    <t>Q香菇絲</t>
    <phoneticPr fontId="1" type="noConversion"/>
  </si>
  <si>
    <t>Q扁蒲片</t>
    <phoneticPr fontId="1" type="noConversion"/>
  </si>
  <si>
    <t>CAS馬鈴薯小丁</t>
    <phoneticPr fontId="1" type="noConversion"/>
  </si>
  <si>
    <t>鹹冬瓜</t>
  </si>
  <si>
    <t>鹹冬瓜肉燥</t>
    <phoneticPr fontId="1" type="noConversion"/>
  </si>
  <si>
    <t>鹹冬瓜素肉燥</t>
    <phoneticPr fontId="1" type="noConversion"/>
  </si>
  <si>
    <t>Q杏鮑菇切角</t>
    <phoneticPr fontId="1" type="noConversion"/>
  </si>
  <si>
    <t>Q香菇絲</t>
    <phoneticPr fontId="1" type="noConversion"/>
  </si>
  <si>
    <t>210g/月(平均9公克/天)</t>
    <phoneticPr fontId="1" type="noConversion"/>
  </si>
  <si>
    <t>125公克/月(平均31公克/週)</t>
    <phoneticPr fontId="1" type="noConversion"/>
  </si>
  <si>
    <t>紅藜小米飯</t>
  </si>
  <si>
    <t>紅藜麥</t>
  </si>
  <si>
    <t>紫菜蛋花湯</t>
  </si>
  <si>
    <t>紫菜-無沙-150g</t>
  </si>
  <si>
    <t>CAS肉絲前腿</t>
  </si>
  <si>
    <t>生豆包絲-非基改</t>
  </si>
  <si>
    <t>南洋菇菇雞</t>
  </si>
  <si>
    <t>南洋菇菇素雞</t>
  </si>
  <si>
    <t>Q鴻喜菇切</t>
  </si>
  <si>
    <t>巴西里雞腿排</t>
  </si>
  <si>
    <t>TAP黃椒</t>
  </si>
  <si>
    <t>TAP紅椒</t>
  </si>
  <si>
    <t>玉米蒸蛋</t>
  </si>
  <si>
    <t>g</t>
    <phoneticPr fontId="1" type="noConversion"/>
  </si>
  <si>
    <t>CAS冷凍玉米粒</t>
    <phoneticPr fontId="1" type="noConversion"/>
  </si>
  <si>
    <t>CAS肉角</t>
    <phoneticPr fontId="1" type="noConversion"/>
  </si>
  <si>
    <t>小干四丁(1/4豆干)-非基改</t>
  </si>
  <si>
    <t>洋蔥中丁Q</t>
  </si>
  <si>
    <t>TAP小黃瓜小丁</t>
  </si>
  <si>
    <t>蔥爆雞丁</t>
    <phoneticPr fontId="1" type="noConversion"/>
  </si>
  <si>
    <t>蔥段</t>
    <phoneticPr fontId="1" type="noConversion"/>
  </si>
  <si>
    <t>筍干豬腳</t>
    <phoneticPr fontId="1" type="noConversion"/>
  </si>
  <si>
    <t>古早味麵線</t>
    <phoneticPr fontId="1" type="noConversion"/>
  </si>
  <si>
    <t>紅麵線</t>
    <phoneticPr fontId="1" type="noConversion"/>
  </si>
  <si>
    <t>Q木耳絲</t>
    <phoneticPr fontId="1" type="noConversion"/>
  </si>
  <si>
    <t>CAS肉絲</t>
    <phoneticPr fontId="1" type="noConversion"/>
  </si>
  <si>
    <t>酥炸旗魚</t>
    <phoneticPr fontId="1" type="noConversion"/>
  </si>
  <si>
    <t>CAS正旗魚丁</t>
    <phoneticPr fontId="1" type="noConversion"/>
  </si>
  <si>
    <t>芹菜末Q</t>
  </si>
  <si>
    <t>芹菜末Q</t>
    <phoneticPr fontId="1" type="noConversion"/>
  </si>
  <si>
    <t>CAS盒蛋</t>
    <phoneticPr fontId="1" type="noConversion"/>
  </si>
  <si>
    <t>脆筍絲</t>
    <phoneticPr fontId="1" type="noConversion"/>
  </si>
  <si>
    <t>古早味麵線</t>
  </si>
  <si>
    <t>紅麵線</t>
  </si>
  <si>
    <t>生豆包絲-非基改</t>
    <phoneticPr fontId="1" type="noConversion"/>
  </si>
  <si>
    <t>筍干油腐</t>
    <phoneticPr fontId="1" type="noConversion"/>
  </si>
  <si>
    <t>**</t>
    <phoneticPr fontId="1" type="noConversion"/>
  </si>
  <si>
    <t>乾筍乾</t>
  </si>
  <si>
    <t>乾筍乾</t>
    <phoneticPr fontId="1" type="noConversion"/>
  </si>
  <si>
    <t>鹽、冰糖、醬油、油膏</t>
  </si>
  <si>
    <t>麵輪</t>
    <phoneticPr fontId="1" type="noConversion"/>
  </si>
  <si>
    <t>CAS豬腳丁</t>
    <phoneticPr fontId="1" type="noConversion"/>
  </si>
  <si>
    <t>薑絲</t>
    <phoneticPr fontId="1" type="noConversion"/>
  </si>
  <si>
    <t>CAS馬鈴薯中丁</t>
    <phoneticPr fontId="1" type="noConversion"/>
  </si>
  <si>
    <t>大骨</t>
  </si>
  <si>
    <t>玉米筍Q</t>
  </si>
  <si>
    <t>玉米筍Q</t>
    <phoneticPr fontId="1" type="noConversion"/>
  </si>
  <si>
    <t>紅椒片Q</t>
  </si>
  <si>
    <t>紅椒片Q</t>
    <phoneticPr fontId="1" type="noConversion"/>
  </si>
  <si>
    <t>黃椒片Q</t>
  </si>
  <si>
    <t>黃椒片Q</t>
    <phoneticPr fontId="1" type="noConversion"/>
  </si>
  <si>
    <t>香菇絲Q</t>
    <phoneticPr fontId="1" type="noConversion"/>
  </si>
  <si>
    <t>豬</t>
    <phoneticPr fontId="1" type="noConversion"/>
  </si>
  <si>
    <t>雞</t>
    <phoneticPr fontId="1" type="noConversion"/>
  </si>
  <si>
    <t>2021/11/15(正旗魚丁)</t>
    <phoneticPr fontId="1" type="noConversion"/>
  </si>
  <si>
    <t>紅蔥末</t>
    <phoneticPr fontId="1" type="noConversion"/>
  </si>
  <si>
    <t>絞蒜</t>
    <phoneticPr fontId="1" type="noConversion"/>
  </si>
  <si>
    <t>蔥花</t>
    <phoneticPr fontId="1" type="noConversion"/>
  </si>
  <si>
    <t>薑絲</t>
    <phoneticPr fontId="1" type="noConversion"/>
  </si>
  <si>
    <t>紅豆</t>
    <phoneticPr fontId="1" type="noConversion"/>
  </si>
  <si>
    <t>CAS冷凍毛豆仁</t>
    <phoneticPr fontId="1" type="noConversion"/>
  </si>
  <si>
    <t>油豆腐丁</t>
    <phoneticPr fontId="1" type="noConversion"/>
  </si>
  <si>
    <t>CAS滷蛋</t>
    <phoneticPr fontId="1" type="noConversion"/>
  </si>
  <si>
    <t>g</t>
    <phoneticPr fontId="1" type="noConversion"/>
  </si>
  <si>
    <t>水果</t>
    <phoneticPr fontId="1" type="noConversion"/>
  </si>
  <si>
    <t>鮮奶</t>
    <phoneticPr fontId="1" type="noConversion"/>
  </si>
  <si>
    <t>鮮奶</t>
    <phoneticPr fontId="1" type="noConversion"/>
  </si>
</sst>
</file>

<file path=xl/styles.xml><?xml version="1.0" encoding="utf-8"?>
<styleSheet xmlns="http://schemas.openxmlformats.org/spreadsheetml/2006/main">
  <numFmts count="8">
    <numFmt numFmtId="176" formatCode="[$-404]aaa;@"/>
    <numFmt numFmtId="177" formatCode="m/d;@"/>
    <numFmt numFmtId="178" formatCode="m&quot;月&quot;d&quot;日&quot;"/>
    <numFmt numFmtId="179" formatCode="0.0_ "/>
    <numFmt numFmtId="180" formatCode="0.0_);[Red]\(0.0\)"/>
    <numFmt numFmtId="181" formatCode="0_);[Red]\(0\)"/>
    <numFmt numFmtId="182" formatCode="0_ "/>
    <numFmt numFmtId="183" formatCode="0.00_ "/>
  </numFmts>
  <fonts count="2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2"/>
      <color indexed="8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  <font>
      <b/>
      <sz val="20"/>
      <color indexed="8"/>
      <name val="新細明體"/>
      <family val="1"/>
      <charset val="136"/>
      <scheme val="minor"/>
    </font>
    <font>
      <b/>
      <sz val="14"/>
      <color indexed="8"/>
      <name val="新細明體"/>
      <family val="1"/>
      <charset val="136"/>
      <scheme val="minor"/>
    </font>
    <font>
      <b/>
      <sz val="13"/>
      <color indexed="8"/>
      <name val="新細明體"/>
      <family val="1"/>
      <charset val="136"/>
      <scheme val="minor"/>
    </font>
    <font>
      <b/>
      <sz val="20"/>
      <color theme="1"/>
      <name val="新細明體"/>
      <family val="2"/>
      <charset val="136"/>
      <scheme val="minor"/>
    </font>
    <font>
      <b/>
      <sz val="20"/>
      <color theme="1"/>
      <name val="新細明體"/>
      <family val="1"/>
      <charset val="136"/>
      <scheme val="minor"/>
    </font>
    <font>
      <b/>
      <u/>
      <sz val="12"/>
      <color theme="1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b/>
      <sz val="16"/>
      <color theme="1" tint="4.9989318521683403E-2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</font>
    <font>
      <b/>
      <sz val="12"/>
      <color rgb="FFFF0000"/>
      <name val="新細明體"/>
      <family val="1"/>
      <charset val="136"/>
      <scheme val="minor"/>
    </font>
    <font>
      <b/>
      <sz val="12"/>
      <color theme="2" tint="-9.9978637043366805E-2"/>
      <name val="新細明體"/>
      <family val="1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9" tint="0.79998168889431442"/>
      </patternFill>
    </fill>
    <fill>
      <patternFill patternType="solid">
        <fgColor rgb="FFFFFF00"/>
        <bgColor theme="9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center"/>
    </xf>
    <xf numFmtId="0" fontId="4" fillId="0" borderId="0"/>
    <xf numFmtId="0" fontId="3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</cellStyleXfs>
  <cellXfs count="382">
    <xf numFmtId="0" fontId="0" fillId="0" borderId="0" xfId="0">
      <alignment vertical="center"/>
    </xf>
    <xf numFmtId="0" fontId="0" fillId="3" borderId="0" xfId="0" applyFill="1">
      <alignment vertical="center"/>
    </xf>
    <xf numFmtId="0" fontId="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9" fillId="0" borderId="0" xfId="2" applyFont="1">
      <alignment vertical="center"/>
    </xf>
    <xf numFmtId="0" fontId="9" fillId="0" borderId="0" xfId="0" applyFont="1">
      <alignment vertical="center"/>
    </xf>
    <xf numFmtId="177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177" fontId="2" fillId="0" borderId="9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0" fontId="2" fillId="4" borderId="11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4" borderId="21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77" fontId="2" fillId="0" borderId="14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5" borderId="22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2" fillId="5" borderId="23" xfId="0" applyFont="1" applyFill="1" applyBorder="1" applyAlignment="1">
      <alignment vertical="center" wrapText="1"/>
    </xf>
    <xf numFmtId="0" fontId="2" fillId="5" borderId="19" xfId="0" applyFont="1" applyFill="1" applyBorder="1" applyAlignment="1">
      <alignment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7" fontId="2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4" borderId="18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2" fillId="5" borderId="19" xfId="0" applyFont="1" applyFill="1" applyBorder="1" applyAlignment="1">
      <alignment horizontal="center" vertical="center" wrapText="1"/>
    </xf>
    <xf numFmtId="177" fontId="2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2" fillId="0" borderId="24" xfId="0" applyNumberFormat="1" applyFont="1" applyBorder="1" applyAlignment="1">
      <alignment horizontal="center" vertical="center" wrapText="1"/>
    </xf>
    <xf numFmtId="0" fontId="2" fillId="4" borderId="12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4" borderId="19" xfId="0" applyFont="1" applyFill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5" borderId="27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7" borderId="22" xfId="0" applyNumberFormat="1" applyFont="1" applyFill="1" applyBorder="1" applyAlignment="1">
      <alignment vertical="center" wrapText="1"/>
    </xf>
    <xf numFmtId="0" fontId="2" fillId="6" borderId="1" xfId="0" applyNumberFormat="1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18" xfId="0" applyFont="1" applyFill="1" applyBorder="1" applyAlignment="1">
      <alignment vertical="center" wrapText="1"/>
    </xf>
    <xf numFmtId="177" fontId="2" fillId="3" borderId="0" xfId="0" applyNumberFormat="1" applyFont="1" applyFill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77" fontId="2" fillId="0" borderId="16" xfId="0" applyNumberFormat="1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177" fontId="2" fillId="0" borderId="0" xfId="0" applyNumberFormat="1" applyFont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2" fillId="5" borderId="0" xfId="0" applyFont="1" applyFill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17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5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5" borderId="30" xfId="0" applyFont="1" applyFill="1" applyBorder="1" applyAlignment="1">
      <alignment vertical="center" wrapText="1"/>
    </xf>
    <xf numFmtId="177" fontId="2" fillId="0" borderId="21" xfId="0" applyNumberFormat="1" applyFont="1" applyBorder="1" applyAlignment="1">
      <alignment horizontal="center" vertical="center" wrapText="1"/>
    </xf>
    <xf numFmtId="177" fontId="2" fillId="0" borderId="22" xfId="0" applyNumberFormat="1" applyFont="1" applyBorder="1" applyAlignment="1">
      <alignment horizontal="center" vertical="center" wrapText="1"/>
    </xf>
    <xf numFmtId="177" fontId="2" fillId="0" borderId="23" xfId="0" applyNumberFormat="1" applyFont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3" fillId="3" borderId="0" xfId="0" applyFont="1" applyFill="1">
      <alignment vertical="center"/>
    </xf>
    <xf numFmtId="0" fontId="2" fillId="0" borderId="1" xfId="0" applyFont="1" applyBorder="1" applyAlignment="1">
      <alignment horizontal="justify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2" fillId="5" borderId="34" xfId="0" applyFont="1" applyFill="1" applyBorder="1" applyAlignment="1">
      <alignment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vertical="center" wrapText="1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6" borderId="22" xfId="0" applyNumberFormat="1" applyFont="1" applyFill="1" applyBorder="1" applyAlignment="1">
      <alignment vertical="center" wrapText="1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5" borderId="1" xfId="0" applyFill="1" applyBorder="1">
      <alignment vertical="center"/>
    </xf>
    <xf numFmtId="0" fontId="0" fillId="5" borderId="15" xfId="0" applyFill="1" applyBorder="1">
      <alignment vertical="center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179" fontId="18" fillId="3" borderId="22" xfId="2" applyNumberFormat="1" applyFont="1" applyFill="1" applyBorder="1" applyAlignment="1">
      <alignment horizontal="center" vertical="center"/>
    </xf>
    <xf numFmtId="179" fontId="18" fillId="3" borderId="1" xfId="2" applyNumberFormat="1" applyFont="1" applyFill="1" applyBorder="1" applyAlignment="1">
      <alignment horizontal="center" vertical="center"/>
    </xf>
    <xf numFmtId="0" fontId="18" fillId="3" borderId="1" xfId="2" applyNumberFormat="1" applyFont="1" applyFill="1" applyBorder="1" applyAlignment="1">
      <alignment horizontal="center" vertical="center"/>
    </xf>
    <xf numFmtId="179" fontId="18" fillId="3" borderId="21" xfId="2" applyNumberFormat="1" applyFont="1" applyFill="1" applyBorder="1" applyAlignment="1">
      <alignment horizontal="center" vertical="center"/>
    </xf>
    <xf numFmtId="179" fontId="18" fillId="3" borderId="12" xfId="2" applyNumberFormat="1" applyFont="1" applyFill="1" applyBorder="1" applyAlignment="1">
      <alignment horizontal="center" vertical="center"/>
    </xf>
    <xf numFmtId="0" fontId="18" fillId="3" borderId="12" xfId="2" applyNumberFormat="1" applyFont="1" applyFill="1" applyBorder="1" applyAlignment="1">
      <alignment horizontal="center" vertical="center"/>
    </xf>
    <xf numFmtId="179" fontId="18" fillId="3" borderId="23" xfId="2" applyNumberFormat="1" applyFont="1" applyFill="1" applyBorder="1" applyAlignment="1">
      <alignment horizontal="center" vertical="center"/>
    </xf>
    <xf numFmtId="179" fontId="18" fillId="3" borderId="19" xfId="2" applyNumberFormat="1" applyFont="1" applyFill="1" applyBorder="1" applyAlignment="1">
      <alignment horizontal="center" vertical="center"/>
    </xf>
    <xf numFmtId="0" fontId="18" fillId="3" borderId="19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38" xfId="0" applyNumberFormat="1" applyFont="1" applyBorder="1" applyAlignment="1">
      <alignment horizontal="center" vertical="center" wrapText="1"/>
    </xf>
    <xf numFmtId="177" fontId="2" fillId="0" borderId="39" xfId="0" applyNumberFormat="1" applyFont="1" applyBorder="1" applyAlignment="1">
      <alignment horizontal="center" vertical="center" wrapText="1"/>
    </xf>
    <xf numFmtId="176" fontId="2" fillId="0" borderId="30" xfId="0" applyNumberFormat="1" applyFont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7" fillId="3" borderId="13" xfId="4" applyNumberFormat="1" applyFont="1" applyFill="1" applyBorder="1" applyAlignment="1">
      <alignment horizontal="center" vertical="center" wrapText="1" shrinkToFit="1"/>
    </xf>
    <xf numFmtId="0" fontId="7" fillId="3" borderId="33" xfId="4" applyNumberFormat="1" applyFont="1" applyFill="1" applyBorder="1" applyAlignment="1">
      <alignment horizontal="center" vertical="center" wrapText="1" shrinkToFit="1"/>
    </xf>
    <xf numFmtId="0" fontId="19" fillId="3" borderId="1" xfId="7" applyNumberFormat="1" applyFont="1" applyFill="1" applyBorder="1" applyAlignment="1">
      <alignment horizontal="center" vertical="center" shrinkToFit="1"/>
    </xf>
    <xf numFmtId="0" fontId="7" fillId="3" borderId="19" xfId="3" applyNumberFormat="1" applyFont="1" applyFill="1" applyBorder="1" applyAlignment="1">
      <alignment horizontal="center" vertical="center" wrapText="1"/>
    </xf>
    <xf numFmtId="0" fontId="7" fillId="3" borderId="19" xfId="7" applyNumberFormat="1" applyFont="1" applyFill="1" applyBorder="1" applyAlignment="1">
      <alignment horizontal="center" vertical="center" wrapText="1"/>
    </xf>
    <xf numFmtId="0" fontId="10" fillId="3" borderId="0" xfId="8" applyNumberFormat="1" applyFont="1" applyFill="1" applyAlignment="1">
      <alignment horizontal="center" vertical="center"/>
    </xf>
    <xf numFmtId="0" fontId="11" fillId="3" borderId="0" xfId="8" applyNumberFormat="1" applyFont="1" applyFill="1" applyAlignment="1">
      <alignment horizontal="center" vertical="center" wrapText="1"/>
    </xf>
    <xf numFmtId="0" fontId="12" fillId="3" borderId="0" xfId="8" applyNumberFormat="1" applyFont="1" applyFill="1" applyAlignment="1">
      <alignment horizontal="center" vertical="center" wrapText="1"/>
    </xf>
    <xf numFmtId="0" fontId="11" fillId="3" borderId="0" xfId="8" applyNumberFormat="1" applyFont="1" applyFill="1" applyAlignment="1">
      <alignment horizontal="left" vertical="center"/>
    </xf>
    <xf numFmtId="0" fontId="3" fillId="3" borderId="0" xfId="0" applyNumberFormat="1" applyFont="1" applyFill="1">
      <alignment vertical="center"/>
    </xf>
    <xf numFmtId="179" fontId="18" fillId="3" borderId="21" xfId="5" applyNumberFormat="1" applyFont="1" applyFill="1" applyBorder="1" applyAlignment="1">
      <alignment vertical="center" shrinkToFit="1"/>
    </xf>
    <xf numFmtId="179" fontId="18" fillId="3" borderId="12" xfId="5" applyNumberFormat="1" applyFont="1" applyFill="1" applyBorder="1" applyAlignment="1">
      <alignment vertical="center" shrinkToFit="1"/>
    </xf>
    <xf numFmtId="0" fontId="2" fillId="3" borderId="0" xfId="0" applyFont="1" applyFill="1" applyBorder="1">
      <alignment vertical="center"/>
    </xf>
    <xf numFmtId="0" fontId="2" fillId="3" borderId="12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0" xfId="0" applyFont="1" applyFill="1">
      <alignment vertical="center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3" borderId="0" xfId="0" applyFill="1">
      <alignment vertical="center"/>
    </xf>
    <xf numFmtId="0" fontId="2" fillId="3" borderId="1" xfId="0" applyFont="1" applyFill="1" applyBorder="1">
      <alignment vertical="center"/>
    </xf>
    <xf numFmtId="0" fontId="2" fillId="5" borderId="1" xfId="0" applyFont="1" applyFill="1" applyBorder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17" fillId="3" borderId="35" xfId="2" applyNumberFormat="1" applyFont="1" applyFill="1" applyBorder="1" applyAlignment="1">
      <alignment horizontal="center" vertical="center" wrapText="1" shrinkToFit="1"/>
    </xf>
    <xf numFmtId="0" fontId="23" fillId="3" borderId="22" xfId="5" applyFont="1" applyFill="1" applyBorder="1" applyAlignment="1">
      <alignment horizontal="center" vertical="center" shrinkToFit="1"/>
    </xf>
    <xf numFmtId="0" fontId="6" fillId="3" borderId="1" xfId="5" applyFont="1" applyFill="1" applyBorder="1" applyAlignment="1">
      <alignment horizontal="center" vertical="center" shrinkToFit="1"/>
    </xf>
    <xf numFmtId="0" fontId="22" fillId="3" borderId="1" xfId="5" applyNumberFormat="1" applyFont="1" applyFill="1" applyBorder="1" applyAlignment="1">
      <alignment horizontal="center" vertical="center" wrapText="1" shrinkToFit="1"/>
    </xf>
    <xf numFmtId="0" fontId="22" fillId="3" borderId="32" xfId="5" applyNumberFormat="1" applyFont="1" applyFill="1" applyBorder="1" applyAlignment="1">
      <alignment horizontal="center" vertical="center" wrapText="1" shrinkToFit="1"/>
    </xf>
    <xf numFmtId="0" fontId="23" fillId="3" borderId="1" xfId="5" applyFont="1" applyFill="1" applyBorder="1" applyAlignment="1">
      <alignment horizontal="center" vertical="center" shrinkToFit="1"/>
    </xf>
    <xf numFmtId="0" fontId="17" fillId="3" borderId="1" xfId="5" applyNumberFormat="1" applyFont="1" applyFill="1" applyBorder="1" applyAlignment="1">
      <alignment horizontal="center" vertical="center" wrapText="1" shrinkToFit="1"/>
    </xf>
    <xf numFmtId="0" fontId="17" fillId="3" borderId="32" xfId="2" applyNumberFormat="1" applyFont="1" applyFill="1" applyBorder="1" applyAlignment="1">
      <alignment horizontal="center" vertical="center" wrapText="1" shrinkToFit="1"/>
    </xf>
    <xf numFmtId="0" fontId="23" fillId="3" borderId="23" xfId="5" applyFont="1" applyFill="1" applyBorder="1" applyAlignment="1">
      <alignment horizontal="center" vertical="center" shrinkToFit="1"/>
    </xf>
    <xf numFmtId="0" fontId="23" fillId="3" borderId="19" xfId="5" applyFont="1" applyFill="1" applyBorder="1" applyAlignment="1">
      <alignment horizontal="center" vertical="center" shrinkToFit="1"/>
    </xf>
    <xf numFmtId="0" fontId="17" fillId="3" borderId="19" xfId="5" applyNumberFormat="1" applyFont="1" applyFill="1" applyBorder="1" applyAlignment="1">
      <alignment horizontal="center" vertical="center" wrapText="1" shrinkToFit="1"/>
    </xf>
    <xf numFmtId="0" fontId="17" fillId="3" borderId="36" xfId="2" applyNumberFormat="1" applyFont="1" applyFill="1" applyBorder="1" applyAlignment="1">
      <alignment horizontal="center" vertical="center" wrapText="1" shrinkToFit="1"/>
    </xf>
    <xf numFmtId="0" fontId="23" fillId="3" borderId="21" xfId="5" applyFont="1" applyFill="1" applyBorder="1" applyAlignment="1">
      <alignment horizontal="center" vertical="center" shrinkToFit="1"/>
    </xf>
    <xf numFmtId="0" fontId="23" fillId="3" borderId="12" xfId="5" applyFont="1" applyFill="1" applyBorder="1" applyAlignment="1">
      <alignment horizontal="center" vertical="center" shrinkToFit="1"/>
    </xf>
    <xf numFmtId="0" fontId="17" fillId="3" borderId="12" xfId="5" applyNumberFormat="1" applyFont="1" applyFill="1" applyBorder="1" applyAlignment="1">
      <alignment horizontal="center" vertical="center" wrapText="1" shrinkToFit="1"/>
    </xf>
    <xf numFmtId="0" fontId="17" fillId="3" borderId="35" xfId="5" applyNumberFormat="1" applyFont="1" applyFill="1" applyBorder="1" applyAlignment="1">
      <alignment horizontal="center" vertical="center" wrapText="1" shrinkToFit="1"/>
    </xf>
    <xf numFmtId="0" fontId="2" fillId="3" borderId="0" xfId="2" applyFont="1" applyFill="1">
      <alignment vertical="center"/>
    </xf>
    <xf numFmtId="0" fontId="8" fillId="3" borderId="0" xfId="8" applyFont="1" applyFill="1" applyAlignment="1">
      <alignment horizontal="left" readingOrder="2"/>
    </xf>
    <xf numFmtId="0" fontId="8" fillId="3" borderId="0" xfId="8" applyNumberFormat="1" applyFont="1" applyFill="1" applyAlignment="1">
      <alignment horizontal="center" vertical="center"/>
    </xf>
    <xf numFmtId="0" fontId="7" fillId="3" borderId="0" xfId="8" applyNumberFormat="1" applyFont="1" applyFill="1" applyAlignment="1">
      <alignment horizontal="center" vertical="center"/>
    </xf>
    <xf numFmtId="0" fontId="2" fillId="3" borderId="0" xfId="2" applyNumberFormat="1" applyFont="1" applyFill="1" applyAlignment="1">
      <alignment horizontal="center" vertical="center"/>
    </xf>
    <xf numFmtId="0" fontId="2" fillId="3" borderId="0" xfId="0" applyNumberFormat="1" applyFont="1" applyFill="1">
      <alignment vertical="center"/>
    </xf>
    <xf numFmtId="0" fontId="2" fillId="3" borderId="0" xfId="0" applyNumberFormat="1" applyFont="1" applyFill="1" applyAlignment="1">
      <alignment horizontal="center" vertical="center"/>
    </xf>
    <xf numFmtId="0" fontId="17" fillId="3" borderId="13" xfId="2" applyNumberFormat="1" applyFont="1" applyFill="1" applyBorder="1" applyAlignment="1">
      <alignment horizontal="center" vertical="center" wrapText="1" shrinkToFit="1"/>
    </xf>
    <xf numFmtId="0" fontId="17" fillId="3" borderId="15" xfId="2" applyNumberFormat="1" applyFont="1" applyFill="1" applyBorder="1" applyAlignment="1">
      <alignment horizontal="center" vertical="center" wrapText="1" shrinkToFit="1"/>
    </xf>
    <xf numFmtId="179" fontId="18" fillId="3" borderId="27" xfId="2" applyNumberFormat="1" applyFont="1" applyFill="1" applyBorder="1" applyAlignment="1">
      <alignment horizontal="center" vertical="center"/>
    </xf>
    <xf numFmtId="179" fontId="18" fillId="3" borderId="4" xfId="2" applyNumberFormat="1" applyFont="1" applyFill="1" applyBorder="1" applyAlignment="1">
      <alignment horizontal="center" vertical="center"/>
    </xf>
    <xf numFmtId="0" fontId="18" fillId="3" borderId="4" xfId="2" applyNumberFormat="1" applyFont="1" applyFill="1" applyBorder="1" applyAlignment="1">
      <alignment horizontal="center" vertical="center"/>
    </xf>
    <xf numFmtId="177" fontId="2" fillId="0" borderId="34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6" fillId="4" borderId="21" xfId="5" applyFont="1" applyFill="1" applyBorder="1" applyAlignment="1">
      <alignment horizontal="center" vertical="center" shrinkToFit="1"/>
    </xf>
    <xf numFmtId="0" fontId="6" fillId="4" borderId="12" xfId="5" applyFont="1" applyFill="1" applyBorder="1" applyAlignment="1">
      <alignment horizontal="center" vertical="center" shrinkToFit="1"/>
    </xf>
    <xf numFmtId="0" fontId="22" fillId="4" borderId="12" xfId="5" applyNumberFormat="1" applyFont="1" applyFill="1" applyBorder="1" applyAlignment="1">
      <alignment horizontal="center" vertical="center" wrapText="1" shrinkToFit="1"/>
    </xf>
    <xf numFmtId="0" fontId="16" fillId="4" borderId="12" xfId="5" applyNumberFormat="1" applyFont="1" applyFill="1" applyBorder="1" applyAlignment="1">
      <alignment horizontal="center" vertical="center" wrapText="1" shrinkToFit="1"/>
    </xf>
    <xf numFmtId="0" fontId="17" fillId="4" borderId="35" xfId="2" applyNumberFormat="1" applyFont="1" applyFill="1" applyBorder="1" applyAlignment="1">
      <alignment horizontal="center" vertical="center" wrapText="1" shrinkToFit="1"/>
    </xf>
    <xf numFmtId="179" fontId="18" fillId="4" borderId="21" xfId="2" applyNumberFormat="1" applyFont="1" applyFill="1" applyBorder="1" applyAlignment="1">
      <alignment horizontal="center" vertical="center"/>
    </xf>
    <xf numFmtId="179" fontId="18" fillId="4" borderId="12" xfId="2" applyNumberFormat="1" applyFont="1" applyFill="1" applyBorder="1" applyAlignment="1">
      <alignment horizontal="center" vertical="center"/>
    </xf>
    <xf numFmtId="0" fontId="18" fillId="4" borderId="12" xfId="2" applyNumberFormat="1" applyFont="1" applyFill="1" applyBorder="1" applyAlignment="1">
      <alignment horizontal="center" vertical="center"/>
    </xf>
    <xf numFmtId="0" fontId="23" fillId="4" borderId="23" xfId="5" applyFont="1" applyFill="1" applyBorder="1" applyAlignment="1">
      <alignment horizontal="center" vertical="center" shrinkToFit="1"/>
    </xf>
    <xf numFmtId="0" fontId="23" fillId="4" borderId="19" xfId="5" applyFont="1" applyFill="1" applyBorder="1" applyAlignment="1">
      <alignment horizontal="center" vertical="center" shrinkToFit="1"/>
    </xf>
    <xf numFmtId="0" fontId="17" fillId="4" borderId="19" xfId="5" applyNumberFormat="1" applyFont="1" applyFill="1" applyBorder="1" applyAlignment="1">
      <alignment horizontal="center" vertical="center" wrapText="1" shrinkToFit="1"/>
    </xf>
    <xf numFmtId="0" fontId="17" fillId="4" borderId="36" xfId="2" applyNumberFormat="1" applyFont="1" applyFill="1" applyBorder="1" applyAlignment="1">
      <alignment horizontal="center" vertical="center" wrapText="1" shrinkToFit="1"/>
    </xf>
    <xf numFmtId="179" fontId="18" fillId="4" borderId="34" xfId="2" applyNumberFormat="1" applyFont="1" applyFill="1" applyBorder="1" applyAlignment="1">
      <alignment horizontal="center" vertical="center"/>
    </xf>
    <xf numFmtId="179" fontId="18" fillId="4" borderId="30" xfId="2" applyNumberFormat="1" applyFont="1" applyFill="1" applyBorder="1" applyAlignment="1">
      <alignment horizontal="center" vertical="center"/>
    </xf>
    <xf numFmtId="0" fontId="18" fillId="4" borderId="30" xfId="2" applyNumberFormat="1" applyFont="1" applyFill="1" applyBorder="1" applyAlignment="1">
      <alignment horizontal="center" vertical="center"/>
    </xf>
    <xf numFmtId="0" fontId="17" fillId="10" borderId="19" xfId="5" applyNumberFormat="1" applyFont="1" applyFill="1" applyBorder="1" applyAlignment="1">
      <alignment horizontal="center" vertical="center" wrapText="1" shrinkToFit="1"/>
    </xf>
    <xf numFmtId="0" fontId="17" fillId="10" borderId="1" xfId="5" applyNumberFormat="1" applyFont="1" applyFill="1" applyBorder="1" applyAlignment="1">
      <alignment horizontal="center" vertical="center" wrapText="1" shrinkToFit="1"/>
    </xf>
    <xf numFmtId="0" fontId="0" fillId="5" borderId="22" xfId="0" applyFill="1" applyBorder="1">
      <alignment vertical="center"/>
    </xf>
    <xf numFmtId="181" fontId="8" fillId="3" borderId="12" xfId="4" applyNumberFormat="1" applyFont="1" applyFill="1" applyBorder="1" applyAlignment="1">
      <alignment horizontal="center" vertical="center" shrinkToFit="1"/>
    </xf>
    <xf numFmtId="181" fontId="8" fillId="3" borderId="30" xfId="4" applyNumberFormat="1" applyFont="1" applyFill="1" applyBorder="1" applyAlignment="1">
      <alignment horizontal="center" vertical="center" shrinkToFit="1"/>
    </xf>
    <xf numFmtId="181" fontId="3" fillId="3" borderId="0" xfId="0" applyNumberFormat="1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179" fontId="18" fillId="3" borderId="4" xfId="2" applyNumberFormat="1" applyFont="1" applyFill="1" applyBorder="1" applyAlignment="1">
      <alignment horizontal="center"/>
    </xf>
    <xf numFmtId="0" fontId="5" fillId="0" borderId="0" xfId="0" applyFont="1">
      <alignment vertical="center"/>
    </xf>
    <xf numFmtId="181" fontId="18" fillId="4" borderId="12" xfId="0" applyNumberFormat="1" applyFont="1" applyFill="1" applyBorder="1" applyAlignment="1">
      <alignment horizontal="center" vertical="center"/>
    </xf>
    <xf numFmtId="181" fontId="18" fillId="3" borderId="1" xfId="0" applyNumberFormat="1" applyFont="1" applyFill="1" applyBorder="1" applyAlignment="1">
      <alignment horizontal="center" vertical="center"/>
    </xf>
    <xf numFmtId="181" fontId="18" fillId="3" borderId="19" xfId="0" applyNumberFormat="1" applyFont="1" applyFill="1" applyBorder="1" applyAlignment="1">
      <alignment horizontal="center" vertical="center"/>
    </xf>
    <xf numFmtId="181" fontId="18" fillId="3" borderId="4" xfId="0" applyNumberFormat="1" applyFont="1" applyFill="1" applyBorder="1" applyAlignment="1">
      <alignment horizontal="center" vertical="center"/>
    </xf>
    <xf numFmtId="181" fontId="18" fillId="4" borderId="30" xfId="0" applyNumberFormat="1" applyFont="1" applyFill="1" applyBorder="1" applyAlignment="1">
      <alignment horizontal="center" vertical="center"/>
    </xf>
    <xf numFmtId="181" fontId="18" fillId="3" borderId="12" xfId="0" applyNumberFormat="1" applyFont="1" applyFill="1" applyBorder="1" applyAlignment="1">
      <alignment horizontal="center" vertical="center"/>
    </xf>
    <xf numFmtId="181" fontId="18" fillId="3" borderId="4" xfId="2" applyNumberFormat="1" applyFont="1" applyFill="1" applyBorder="1" applyAlignment="1">
      <alignment horizontal="center"/>
    </xf>
    <xf numFmtId="181" fontId="2" fillId="3" borderId="0" xfId="2" applyNumberFormat="1" applyFont="1" applyFill="1">
      <alignment vertical="center"/>
    </xf>
    <xf numFmtId="181" fontId="2" fillId="3" borderId="0" xfId="0" applyNumberFormat="1" applyFont="1" applyFill="1">
      <alignment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9" fillId="3" borderId="1" xfId="7" applyNumberFormat="1" applyFont="1" applyFill="1" applyBorder="1" applyAlignment="1">
      <alignment horizontal="center" vertical="center" shrinkToFit="1"/>
    </xf>
    <xf numFmtId="0" fontId="7" fillId="3" borderId="19" xfId="7" applyNumberFormat="1" applyFont="1" applyFill="1" applyBorder="1" applyAlignment="1">
      <alignment horizontal="center" vertical="center" wrapText="1"/>
    </xf>
    <xf numFmtId="0" fontId="2" fillId="3" borderId="0" xfId="2" applyFont="1" applyFill="1">
      <alignment vertical="center"/>
    </xf>
    <xf numFmtId="0" fontId="8" fillId="3" borderId="0" xfId="8" applyFont="1" applyFill="1" applyAlignment="1">
      <alignment horizontal="left" readingOrder="2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7" borderId="1" xfId="0" applyNumberFormat="1" applyFont="1" applyFill="1" applyBorder="1" applyAlignment="1">
      <alignment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0" fontId="23" fillId="4" borderId="21" xfId="5" applyFont="1" applyFill="1" applyBorder="1" applyAlignment="1">
      <alignment horizontal="center" vertical="center" shrinkToFit="1"/>
    </xf>
    <xf numFmtId="0" fontId="23" fillId="4" borderId="12" xfId="5" applyFont="1" applyFill="1" applyBorder="1" applyAlignment="1">
      <alignment horizontal="center" vertical="center" shrinkToFit="1"/>
    </xf>
    <xf numFmtId="0" fontId="17" fillId="4" borderId="12" xfId="5" applyNumberFormat="1" applyFont="1" applyFill="1" applyBorder="1" applyAlignment="1">
      <alignment horizontal="center" vertical="center" wrapText="1" shrinkToFit="1"/>
    </xf>
    <xf numFmtId="180" fontId="18" fillId="4" borderId="21" xfId="2" applyNumberFormat="1" applyFont="1" applyFill="1" applyBorder="1" applyAlignment="1">
      <alignment horizontal="center" vertical="center"/>
    </xf>
    <xf numFmtId="180" fontId="18" fillId="4" borderId="12" xfId="2" applyNumberFormat="1" applyFont="1" applyFill="1" applyBorder="1" applyAlignment="1">
      <alignment horizontal="center" vertical="center"/>
    </xf>
    <xf numFmtId="0" fontId="17" fillId="4" borderId="0" xfId="0" applyFont="1" applyFill="1">
      <alignment vertical="center"/>
    </xf>
    <xf numFmtId="0" fontId="2" fillId="4" borderId="0" xfId="0" applyFont="1" applyFill="1">
      <alignment vertical="center"/>
    </xf>
    <xf numFmtId="0" fontId="17" fillId="3" borderId="32" xfId="5" applyNumberFormat="1" applyFont="1" applyFill="1" applyBorder="1" applyAlignment="1">
      <alignment horizontal="center" vertical="center" wrapText="1" shrinkToFit="1"/>
    </xf>
    <xf numFmtId="180" fontId="18" fillId="3" borderId="22" xfId="2" applyNumberFormat="1" applyFont="1" applyFill="1" applyBorder="1" applyAlignment="1">
      <alignment horizontal="center" vertical="center"/>
    </xf>
    <xf numFmtId="180" fontId="18" fillId="3" borderId="1" xfId="2" applyNumberFormat="1" applyFont="1" applyFill="1" applyBorder="1" applyAlignment="1">
      <alignment horizontal="center" vertical="center"/>
    </xf>
    <xf numFmtId="0" fontId="17" fillId="3" borderId="0" xfId="0" applyFont="1" applyFill="1">
      <alignment vertical="center"/>
    </xf>
    <xf numFmtId="0" fontId="17" fillId="3" borderId="1" xfId="6" applyNumberFormat="1" applyFont="1" applyFill="1" applyBorder="1" applyAlignment="1">
      <alignment horizontal="center" vertical="center" wrapText="1" shrinkToFit="1"/>
    </xf>
    <xf numFmtId="180" fontId="18" fillId="3" borderId="23" xfId="2" applyNumberFormat="1" applyFont="1" applyFill="1" applyBorder="1" applyAlignment="1">
      <alignment horizontal="center" vertical="center"/>
    </xf>
    <xf numFmtId="180" fontId="18" fillId="3" borderId="19" xfId="2" applyNumberFormat="1" applyFont="1" applyFill="1" applyBorder="1" applyAlignment="1">
      <alignment horizontal="center" vertical="center"/>
    </xf>
    <xf numFmtId="180" fontId="18" fillId="3" borderId="27" xfId="2" applyNumberFormat="1" applyFont="1" applyFill="1" applyBorder="1" applyAlignment="1">
      <alignment horizontal="center" vertical="center"/>
    </xf>
    <xf numFmtId="180" fontId="18" fillId="3" borderId="4" xfId="2" applyNumberFormat="1" applyFont="1" applyFill="1" applyBorder="1" applyAlignment="1">
      <alignment horizontal="center" vertical="center"/>
    </xf>
    <xf numFmtId="0" fontId="24" fillId="3" borderId="1" xfId="5" applyNumberFormat="1" applyFont="1" applyFill="1" applyBorder="1" applyAlignment="1">
      <alignment horizontal="center" vertical="center" wrapText="1" shrinkToFit="1"/>
    </xf>
    <xf numFmtId="180" fontId="18" fillId="4" borderId="34" xfId="2" applyNumberFormat="1" applyFont="1" applyFill="1" applyBorder="1" applyAlignment="1">
      <alignment horizontal="center" vertical="center"/>
    </xf>
    <xf numFmtId="180" fontId="18" fillId="4" borderId="30" xfId="2" applyNumberFormat="1" applyFont="1" applyFill="1" applyBorder="1" applyAlignment="1">
      <alignment horizontal="center" vertical="center"/>
    </xf>
    <xf numFmtId="0" fontId="2" fillId="3" borderId="12" xfId="5" applyNumberFormat="1" applyFont="1" applyFill="1" applyBorder="1" applyAlignment="1">
      <alignment horizontal="center" vertical="center" shrinkToFit="1"/>
    </xf>
    <xf numFmtId="180" fontId="18" fillId="3" borderId="21" xfId="2" applyNumberFormat="1" applyFont="1" applyFill="1" applyBorder="1" applyAlignment="1">
      <alignment horizontal="center" vertical="center"/>
    </xf>
    <xf numFmtId="180" fontId="18" fillId="3" borderId="12" xfId="2" applyNumberFormat="1" applyFont="1" applyFill="1" applyBorder="1" applyAlignment="1">
      <alignment horizontal="center" vertical="center"/>
    </xf>
    <xf numFmtId="179" fontId="2" fillId="3" borderId="4" xfId="2" applyNumberFormat="1" applyFont="1" applyFill="1" applyBorder="1" applyAlignment="1">
      <alignment horizontal="center"/>
    </xf>
    <xf numFmtId="181" fontId="2" fillId="3" borderId="4" xfId="2" applyNumberFormat="1" applyFont="1" applyFill="1" applyBorder="1" applyAlignment="1">
      <alignment horizontal="center"/>
    </xf>
    <xf numFmtId="0" fontId="2" fillId="3" borderId="0" xfId="2" applyNumberFormat="1" applyFont="1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3" borderId="0" xfId="0" applyFont="1" applyFill="1">
      <alignment vertical="center"/>
    </xf>
    <xf numFmtId="0" fontId="0" fillId="3" borderId="0" xfId="0" applyNumberFormat="1" applyFont="1" applyFill="1">
      <alignment vertical="center"/>
    </xf>
    <xf numFmtId="181" fontId="0" fillId="3" borderId="0" xfId="0" applyNumberFormat="1" applyFont="1" applyFill="1">
      <alignment vertical="center"/>
    </xf>
    <xf numFmtId="0" fontId="23" fillId="0" borderId="0" xfId="0" applyFont="1">
      <alignment vertical="center"/>
    </xf>
    <xf numFmtId="0" fontId="23" fillId="3" borderId="14" xfId="5" applyFont="1" applyFill="1" applyBorder="1" applyAlignment="1">
      <alignment horizontal="center" vertical="center" shrinkToFit="1"/>
    </xf>
    <xf numFmtId="0" fontId="23" fillId="3" borderId="3" xfId="5" applyFont="1" applyFill="1" applyBorder="1" applyAlignment="1">
      <alignment horizontal="center" vertical="center" shrinkToFit="1"/>
    </xf>
    <xf numFmtId="0" fontId="17" fillId="3" borderId="3" xfId="5" applyNumberFormat="1" applyFont="1" applyFill="1" applyBorder="1" applyAlignment="1">
      <alignment horizontal="center" vertical="center" wrapText="1" shrinkToFit="1"/>
    </xf>
    <xf numFmtId="0" fontId="17" fillId="3" borderId="40" xfId="5" applyNumberFormat="1" applyFont="1" applyFill="1" applyBorder="1" applyAlignment="1">
      <alignment horizontal="center" vertical="center" wrapText="1" shrinkToFit="1"/>
    </xf>
    <xf numFmtId="180" fontId="18" fillId="3" borderId="34" xfId="2" applyNumberFormat="1" applyFont="1" applyFill="1" applyBorder="1" applyAlignment="1">
      <alignment horizontal="center" vertical="center"/>
    </xf>
    <xf numFmtId="180" fontId="18" fillId="3" borderId="30" xfId="2" applyNumberFormat="1" applyFont="1" applyFill="1" applyBorder="1" applyAlignment="1">
      <alignment horizontal="center" vertical="center"/>
    </xf>
    <xf numFmtId="0" fontId="18" fillId="3" borderId="30" xfId="2" applyNumberFormat="1" applyFont="1" applyFill="1" applyBorder="1" applyAlignment="1">
      <alignment horizontal="center" vertical="center"/>
    </xf>
    <xf numFmtId="181" fontId="18" fillId="3" borderId="30" xfId="0" applyNumberFormat="1" applyFont="1" applyFill="1" applyBorder="1" applyAlignment="1">
      <alignment horizontal="center" vertical="center"/>
    </xf>
    <xf numFmtId="179" fontId="18" fillId="3" borderId="34" xfId="2" applyNumberFormat="1" applyFont="1" applyFill="1" applyBorder="1" applyAlignment="1">
      <alignment horizontal="center" vertical="center"/>
    </xf>
    <xf numFmtId="179" fontId="18" fillId="3" borderId="30" xfId="2" applyNumberFormat="1" applyFont="1" applyFill="1" applyBorder="1" applyAlignment="1">
      <alignment horizontal="center" vertical="center"/>
    </xf>
    <xf numFmtId="183" fontId="2" fillId="3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3" borderId="20" xfId="5" applyNumberFormat="1" applyFont="1" applyFill="1" applyBorder="1" applyAlignment="1">
      <alignment horizontal="center" vertical="center" wrapText="1" shrinkToFit="1"/>
    </xf>
    <xf numFmtId="0" fontId="23" fillId="4" borderId="22" xfId="5" applyFont="1" applyFill="1" applyBorder="1" applyAlignment="1">
      <alignment horizontal="center" vertical="center" shrinkToFit="1"/>
    </xf>
    <xf numFmtId="0" fontId="23" fillId="4" borderId="1" xfId="5" applyFont="1" applyFill="1" applyBorder="1" applyAlignment="1">
      <alignment horizontal="center" vertical="center" shrinkToFit="1"/>
    </xf>
    <xf numFmtId="0" fontId="17" fillId="4" borderId="1" xfId="5" applyNumberFormat="1" applyFont="1" applyFill="1" applyBorder="1" applyAlignment="1">
      <alignment horizontal="center" vertical="center" wrapText="1" shrinkToFit="1"/>
    </xf>
    <xf numFmtId="0" fontId="17" fillId="4" borderId="15" xfId="2" applyNumberFormat="1" applyFont="1" applyFill="1" applyBorder="1" applyAlignment="1">
      <alignment horizontal="center" vertical="center" wrapText="1" shrinkToFit="1"/>
    </xf>
    <xf numFmtId="180" fontId="18" fillId="4" borderId="22" xfId="2" applyNumberFormat="1" applyFont="1" applyFill="1" applyBorder="1" applyAlignment="1">
      <alignment horizontal="center" vertical="center"/>
    </xf>
    <xf numFmtId="180" fontId="18" fillId="4" borderId="1" xfId="2" applyNumberFormat="1" applyFont="1" applyFill="1" applyBorder="1" applyAlignment="1">
      <alignment horizontal="center" vertical="center"/>
    </xf>
    <xf numFmtId="0" fontId="18" fillId="4" borderId="1" xfId="2" applyNumberFormat="1" applyFont="1" applyFill="1" applyBorder="1" applyAlignment="1">
      <alignment horizontal="center" vertical="center"/>
    </xf>
    <xf numFmtId="181" fontId="18" fillId="4" borderId="1" xfId="0" applyNumberFormat="1" applyFont="1" applyFill="1" applyBorder="1" applyAlignment="1">
      <alignment horizontal="center" vertical="center"/>
    </xf>
    <xf numFmtId="0" fontId="17" fillId="10" borderId="12" xfId="5" applyNumberFormat="1" applyFont="1" applyFill="1" applyBorder="1" applyAlignment="1">
      <alignment horizontal="center" vertical="center" wrapText="1" shrinkToFit="1"/>
    </xf>
    <xf numFmtId="179" fontId="18" fillId="4" borderId="22" xfId="2" applyNumberFormat="1" applyFont="1" applyFill="1" applyBorder="1" applyAlignment="1">
      <alignment horizontal="center" vertical="center"/>
    </xf>
    <xf numFmtId="179" fontId="18" fillId="4" borderId="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5" fillId="5" borderId="22" xfId="0" applyFont="1" applyFill="1" applyBorder="1" applyAlignment="1">
      <alignment vertical="center" wrapText="1"/>
    </xf>
    <xf numFmtId="180" fontId="18" fillId="3" borderId="21" xfId="5" applyNumberFormat="1" applyFont="1" applyFill="1" applyBorder="1" applyAlignment="1">
      <alignment horizontal="center" vertical="center" shrinkToFit="1"/>
    </xf>
    <xf numFmtId="180" fontId="18" fillId="3" borderId="12" xfId="5" applyNumberFormat="1" applyFont="1" applyFill="1" applyBorder="1" applyAlignment="1">
      <alignment horizontal="center" vertical="center" shrinkToFit="1"/>
    </xf>
    <xf numFmtId="181" fontId="18" fillId="4" borderId="13" xfId="0" applyNumberFormat="1" applyFont="1" applyFill="1" applyBorder="1" applyAlignment="1">
      <alignment horizontal="center" vertical="center"/>
    </xf>
    <xf numFmtId="181" fontId="18" fillId="3" borderId="15" xfId="0" applyNumberFormat="1" applyFont="1" applyFill="1" applyBorder="1" applyAlignment="1">
      <alignment horizontal="center" vertical="center"/>
    </xf>
    <xf numFmtId="181" fontId="18" fillId="3" borderId="20" xfId="0" applyNumberFormat="1" applyFont="1" applyFill="1" applyBorder="1" applyAlignment="1">
      <alignment horizontal="center" vertical="center"/>
    </xf>
    <xf numFmtId="181" fontId="18" fillId="3" borderId="28" xfId="0" applyNumberFormat="1" applyFont="1" applyFill="1" applyBorder="1" applyAlignment="1">
      <alignment horizontal="center" vertical="center"/>
    </xf>
    <xf numFmtId="181" fontId="18" fillId="4" borderId="33" xfId="0" applyNumberFormat="1" applyFont="1" applyFill="1" applyBorder="1" applyAlignment="1">
      <alignment horizontal="center" vertical="center"/>
    </xf>
    <xf numFmtId="181" fontId="17" fillId="3" borderId="13" xfId="5" applyNumberFormat="1" applyFont="1" applyFill="1" applyBorder="1" applyAlignment="1">
      <alignment vertical="center" shrinkToFit="1"/>
    </xf>
    <xf numFmtId="181" fontId="18" fillId="3" borderId="13" xfId="0" applyNumberFormat="1" applyFont="1" applyFill="1" applyBorder="1" applyAlignment="1">
      <alignment horizontal="center" vertical="center"/>
    </xf>
    <xf numFmtId="181" fontId="18" fillId="4" borderId="15" xfId="0" applyNumberFormat="1" applyFont="1" applyFill="1" applyBorder="1" applyAlignment="1">
      <alignment horizontal="center" vertical="center"/>
    </xf>
    <xf numFmtId="181" fontId="18" fillId="3" borderId="33" xfId="0" applyNumberFormat="1" applyFont="1" applyFill="1" applyBorder="1" applyAlignment="1">
      <alignment horizontal="center" vertical="center"/>
    </xf>
    <xf numFmtId="179" fontId="2" fillId="3" borderId="12" xfId="5" applyNumberFormat="1" applyFont="1" applyFill="1" applyBorder="1" applyAlignment="1">
      <alignment horizontal="center" vertical="center" shrinkToFit="1"/>
    </xf>
    <xf numFmtId="0" fontId="26" fillId="8" borderId="0" xfId="0" applyFont="1" applyFill="1" applyAlignment="1">
      <alignment horizontal="center" vertical="center"/>
    </xf>
    <xf numFmtId="183" fontId="26" fillId="8" borderId="0" xfId="0" applyNumberFormat="1" applyFont="1" applyFill="1" applyAlignment="1">
      <alignment horizontal="center" vertical="center"/>
    </xf>
    <xf numFmtId="179" fontId="18" fillId="3" borderId="12" xfId="5" applyNumberFormat="1" applyFont="1" applyFill="1" applyBorder="1" applyAlignment="1">
      <alignment horizontal="center" vertical="center" shrinkToFit="1"/>
    </xf>
    <xf numFmtId="181" fontId="18" fillId="3" borderId="20" xfId="2" applyNumberFormat="1" applyFont="1" applyFill="1" applyBorder="1" applyAlignment="1">
      <alignment horizontal="center" vertical="center"/>
    </xf>
    <xf numFmtId="181" fontId="18" fillId="3" borderId="13" xfId="5" applyNumberFormat="1" applyFont="1" applyFill="1" applyBorder="1" applyAlignment="1">
      <alignment horizontal="center" vertical="center" shrinkToFit="1"/>
    </xf>
    <xf numFmtId="0" fontId="25" fillId="3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5" fillId="5" borderId="32" xfId="0" applyFont="1" applyFill="1" applyBorder="1" applyAlignment="1">
      <alignment horizontal="center" vertical="center" wrapText="1"/>
    </xf>
    <xf numFmtId="0" fontId="11" fillId="3" borderId="0" xfId="8" applyNumberFormat="1" applyFont="1" applyFill="1" applyAlignment="1">
      <alignment horizontal="center" vertical="center"/>
    </xf>
    <xf numFmtId="0" fontId="2" fillId="3" borderId="0" xfId="2" applyNumberFormat="1" applyFont="1" applyFill="1" applyAlignment="1">
      <alignment horizontal="center" vertical="center"/>
    </xf>
    <xf numFmtId="0" fontId="19" fillId="3" borderId="4" xfId="7" applyNumberFormat="1" applyFont="1" applyFill="1" applyBorder="1" applyAlignment="1">
      <alignment horizontal="center" vertical="center" wrapText="1"/>
    </xf>
    <xf numFmtId="0" fontId="19" fillId="3" borderId="1" xfId="7" applyNumberFormat="1" applyFont="1" applyFill="1" applyBorder="1" applyAlignment="1">
      <alignment horizontal="center" vertical="center" wrapText="1"/>
    </xf>
    <xf numFmtId="0" fontId="18" fillId="3" borderId="26" xfId="2" applyNumberFormat="1" applyFont="1" applyFill="1" applyBorder="1" applyAlignment="1">
      <alignment horizontal="center" vertical="center"/>
    </xf>
    <xf numFmtId="0" fontId="18" fillId="3" borderId="29" xfId="2" applyNumberFormat="1" applyFont="1" applyFill="1" applyBorder="1" applyAlignment="1">
      <alignment horizontal="center" vertical="center"/>
    </xf>
    <xf numFmtId="0" fontId="19" fillId="3" borderId="1" xfId="7" applyNumberFormat="1" applyFont="1" applyFill="1" applyBorder="1" applyAlignment="1">
      <alignment horizontal="center" vertical="center" shrinkToFit="1"/>
    </xf>
    <xf numFmtId="0" fontId="7" fillId="3" borderId="23" xfId="3" applyFont="1" applyFill="1" applyBorder="1" applyAlignment="1">
      <alignment horizontal="center" vertical="center" wrapText="1"/>
    </xf>
    <xf numFmtId="0" fontId="7" fillId="3" borderId="19" xfId="3" applyFont="1" applyFill="1" applyBorder="1" applyAlignment="1">
      <alignment horizontal="center" vertical="center" wrapText="1"/>
    </xf>
    <xf numFmtId="0" fontId="7" fillId="3" borderId="19" xfId="7" applyNumberFormat="1" applyFont="1" applyFill="1" applyBorder="1" applyAlignment="1">
      <alignment horizontal="center" vertical="center" wrapText="1"/>
    </xf>
    <xf numFmtId="0" fontId="7" fillId="3" borderId="27" xfId="3" applyFont="1" applyFill="1" applyBorder="1" applyAlignment="1">
      <alignment horizontal="center" vertical="center" wrapText="1"/>
    </xf>
    <xf numFmtId="0" fontId="7" fillId="3" borderId="4" xfId="3" applyFont="1" applyFill="1" applyBorder="1" applyAlignment="1">
      <alignment horizontal="center" vertical="center" wrapText="1"/>
    </xf>
    <xf numFmtId="0" fontId="7" fillId="3" borderId="22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3" borderId="4" xfId="3" applyNumberFormat="1" applyFont="1" applyFill="1" applyBorder="1" applyAlignment="1">
      <alignment horizontal="center" vertical="center" wrapText="1"/>
    </xf>
    <xf numFmtId="0" fontId="7" fillId="3" borderId="1" xfId="3" applyNumberFormat="1" applyFont="1" applyFill="1" applyBorder="1" applyAlignment="1">
      <alignment horizontal="center" vertical="center" wrapText="1"/>
    </xf>
    <xf numFmtId="0" fontId="21" fillId="3" borderId="4" xfId="2" applyNumberFormat="1" applyFont="1" applyFill="1" applyBorder="1" applyAlignment="1">
      <alignment horizontal="center" vertical="center" wrapText="1"/>
    </xf>
    <xf numFmtId="0" fontId="21" fillId="3" borderId="1" xfId="2" applyNumberFormat="1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/>
    </xf>
    <xf numFmtId="0" fontId="16" fillId="3" borderId="1" xfId="3" applyNumberFormat="1" applyFont="1" applyFill="1" applyBorder="1" applyAlignment="1">
      <alignment horizontal="center" vertical="center" shrinkToFit="1"/>
    </xf>
    <xf numFmtId="0" fontId="20" fillId="3" borderId="1" xfId="7" applyNumberFormat="1" applyFont="1" applyFill="1" applyBorder="1" applyAlignment="1">
      <alignment horizontal="center" vertical="center" shrinkToFit="1"/>
    </xf>
    <xf numFmtId="0" fontId="7" fillId="3" borderId="1" xfId="7" applyNumberFormat="1" applyFont="1" applyFill="1" applyBorder="1" applyAlignment="1">
      <alignment horizontal="center" vertical="center"/>
    </xf>
    <xf numFmtId="0" fontId="8" fillId="3" borderId="12" xfId="4" applyNumberFormat="1" applyFont="1" applyFill="1" applyBorder="1" applyAlignment="1">
      <alignment horizontal="center" vertical="center" wrapText="1" shrinkToFit="1"/>
    </xf>
    <xf numFmtId="0" fontId="8" fillId="3" borderId="30" xfId="4" applyNumberFormat="1" applyFont="1" applyFill="1" applyBorder="1" applyAlignment="1">
      <alignment horizontal="center" vertical="center" wrapText="1" shrinkToFit="1"/>
    </xf>
    <xf numFmtId="0" fontId="7" fillId="3" borderId="4" xfId="5" applyFont="1" applyFill="1" applyBorder="1" applyAlignment="1">
      <alignment horizontal="center" shrinkToFit="1"/>
    </xf>
    <xf numFmtId="0" fontId="7" fillId="3" borderId="12" xfId="3" applyNumberFormat="1" applyFont="1" applyFill="1" applyBorder="1" applyAlignment="1">
      <alignment horizontal="center" vertical="center" shrinkToFit="1"/>
    </xf>
    <xf numFmtId="0" fontId="7" fillId="3" borderId="19" xfId="3" applyNumberFormat="1" applyFont="1" applyFill="1" applyBorder="1" applyAlignment="1">
      <alignment horizontal="center" vertical="center" shrinkToFit="1"/>
    </xf>
    <xf numFmtId="0" fontId="7" fillId="3" borderId="13" xfId="3" applyNumberFormat="1" applyFont="1" applyFill="1" applyBorder="1" applyAlignment="1">
      <alignment horizontal="center" vertical="center" shrinkToFit="1"/>
    </xf>
    <xf numFmtId="0" fontId="7" fillId="3" borderId="20" xfId="3" applyNumberFormat="1" applyFont="1" applyFill="1" applyBorder="1" applyAlignment="1">
      <alignment horizontal="center" vertical="center" shrinkToFit="1"/>
    </xf>
    <xf numFmtId="0" fontId="8" fillId="3" borderId="21" xfId="4" applyNumberFormat="1" applyFont="1" applyFill="1" applyBorder="1" applyAlignment="1">
      <alignment horizontal="center" vertical="center" wrapText="1"/>
    </xf>
    <xf numFmtId="0" fontId="8" fillId="3" borderId="34" xfId="4" applyNumberFormat="1" applyFont="1" applyFill="1" applyBorder="1" applyAlignment="1">
      <alignment horizontal="center" vertical="center" wrapText="1"/>
    </xf>
    <xf numFmtId="0" fontId="7" fillId="3" borderId="21" xfId="3" applyFont="1" applyFill="1" applyBorder="1" applyAlignment="1">
      <alignment horizontal="center" vertical="center" shrinkToFit="1"/>
    </xf>
    <xf numFmtId="0" fontId="7" fillId="3" borderId="23" xfId="3" applyFont="1" applyFill="1" applyBorder="1" applyAlignment="1">
      <alignment horizontal="center" vertical="center" shrinkToFit="1"/>
    </xf>
    <xf numFmtId="0" fontId="7" fillId="3" borderId="12" xfId="3" applyFont="1" applyFill="1" applyBorder="1" applyAlignment="1">
      <alignment horizontal="center" vertical="center" shrinkToFit="1"/>
    </xf>
    <xf numFmtId="0" fontId="7" fillId="3" borderId="19" xfId="3" applyFont="1" applyFill="1" applyBorder="1" applyAlignment="1">
      <alignment horizontal="center" vertical="center" shrinkToFit="1"/>
    </xf>
    <xf numFmtId="0" fontId="6" fillId="3" borderId="0" xfId="1" applyFont="1" applyFill="1" applyAlignment="1">
      <alignment horizontal="center" vertical="center"/>
    </xf>
    <xf numFmtId="0" fontId="2" fillId="3" borderId="0" xfId="2" applyFont="1" applyFill="1" applyAlignment="1">
      <alignment horizontal="center" vertical="center"/>
    </xf>
    <xf numFmtId="0" fontId="2" fillId="3" borderId="0" xfId="2" applyFont="1" applyFill="1">
      <alignment vertical="center"/>
    </xf>
    <xf numFmtId="0" fontId="7" fillId="3" borderId="0" xfId="1" applyFont="1" applyFill="1" applyAlignment="1">
      <alignment horizontal="left" vertical="center"/>
    </xf>
    <xf numFmtId="0" fontId="7" fillId="3" borderId="24" xfId="3" applyNumberFormat="1" applyFont="1" applyFill="1" applyBorder="1" applyAlignment="1">
      <alignment horizontal="center" vertical="center" shrinkToFit="1"/>
    </xf>
    <xf numFmtId="0" fontId="7" fillId="3" borderId="25" xfId="3" applyNumberFormat="1" applyFont="1" applyFill="1" applyBorder="1" applyAlignment="1">
      <alignment horizontal="center" vertical="center" shrinkToFit="1"/>
    </xf>
    <xf numFmtId="0" fontId="19" fillId="3" borderId="4" xfId="5" applyFont="1" applyFill="1" applyBorder="1" applyAlignment="1">
      <alignment horizontal="center" shrinkToFit="1"/>
    </xf>
    <xf numFmtId="0" fontId="2" fillId="3" borderId="4" xfId="2" applyNumberFormat="1" applyFont="1" applyFill="1" applyBorder="1" applyAlignment="1">
      <alignment horizontal="center" vertical="center" wrapText="1"/>
    </xf>
    <xf numFmtId="0" fontId="2" fillId="3" borderId="1" xfId="2" applyNumberFormat="1" applyFont="1" applyFill="1" applyBorder="1" applyAlignment="1">
      <alignment horizontal="center" vertical="center" wrapText="1"/>
    </xf>
    <xf numFmtId="0" fontId="8" fillId="3" borderId="0" xfId="8" applyFont="1" applyFill="1" applyAlignment="1">
      <alignment horizontal="left" readingOrder="2"/>
    </xf>
    <xf numFmtId="0" fontId="7" fillId="3" borderId="30" xfId="3" applyNumberFormat="1" applyFont="1" applyFill="1" applyBorder="1" applyAlignment="1">
      <alignment horizontal="center" vertical="center" wrapText="1"/>
    </xf>
    <xf numFmtId="182" fontId="18" fillId="3" borderId="26" xfId="2" applyNumberFormat="1" applyFont="1" applyFill="1" applyBorder="1" applyAlignment="1">
      <alignment horizontal="center" vertical="center"/>
    </xf>
    <xf numFmtId="182" fontId="18" fillId="3" borderId="29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178" fontId="2" fillId="0" borderId="1" xfId="0" applyNumberFormat="1" applyFont="1" applyBorder="1" applyAlignment="1">
      <alignment horizontal="center" vertical="center" wrapText="1"/>
    </xf>
  </cellXfs>
  <cellStyles count="9">
    <cellStyle name="一般" xfId="0" builtinId="0"/>
    <cellStyle name="一般 2" xfId="2"/>
    <cellStyle name="一般 2 2" xfId="1"/>
    <cellStyle name="一般 4" xfId="3"/>
    <cellStyle name="一般 5" xfId="8"/>
    <cellStyle name="一般 6" xfId="4"/>
    <cellStyle name="一般 7" xfId="7"/>
    <cellStyle name="一般_Sheet1" xfId="5"/>
    <cellStyle name="一般_Shee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446315</xdr:colOff>
      <xdr:row>30</xdr:row>
      <xdr:rowOff>102054</xdr:rowOff>
    </xdr:from>
    <xdr:to>
      <xdr:col>4</xdr:col>
      <xdr:colOff>586303</xdr:colOff>
      <xdr:row>30</xdr:row>
      <xdr:rowOff>103324</xdr:rowOff>
    </xdr:to>
    <xdr:pic>
      <xdr:nvPicPr>
        <xdr:cNvPr id="2" name="Picture 31" descr="6-06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98965" y="9455604"/>
          <a:ext cx="139988" cy="1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806977</xdr:colOff>
      <xdr:row>30</xdr:row>
      <xdr:rowOff>35579</xdr:rowOff>
    </xdr:from>
    <xdr:to>
      <xdr:col>4</xdr:col>
      <xdr:colOff>1161783</xdr:colOff>
      <xdr:row>30</xdr:row>
      <xdr:rowOff>404001</xdr:rowOff>
    </xdr:to>
    <xdr:pic>
      <xdr:nvPicPr>
        <xdr:cNvPr id="9" name="Picture 31" descr="6-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32777" y="14411979"/>
          <a:ext cx="354806" cy="36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225611</xdr:colOff>
      <xdr:row>30</xdr:row>
      <xdr:rowOff>73718</xdr:rowOff>
    </xdr:from>
    <xdr:to>
      <xdr:col>6</xdr:col>
      <xdr:colOff>564189</xdr:colOff>
      <xdr:row>30</xdr:row>
      <xdr:rowOff>414110</xdr:rowOff>
    </xdr:to>
    <xdr:pic>
      <xdr:nvPicPr>
        <xdr:cNvPr id="10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39011" y="14450118"/>
          <a:ext cx="338578" cy="340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860425</xdr:colOff>
      <xdr:row>11</xdr:row>
      <xdr:rowOff>95251</xdr:rowOff>
    </xdr:from>
    <xdr:to>
      <xdr:col>3</xdr:col>
      <xdr:colOff>107161</xdr:colOff>
      <xdr:row>11</xdr:row>
      <xdr:rowOff>495301</xdr:rowOff>
    </xdr:to>
    <xdr:pic>
      <xdr:nvPicPr>
        <xdr:cNvPr id="5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98625" y="5175251"/>
          <a:ext cx="440536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927101</xdr:colOff>
      <xdr:row>13</xdr:row>
      <xdr:rowOff>63499</xdr:rowOff>
    </xdr:from>
    <xdr:to>
      <xdr:col>3</xdr:col>
      <xdr:colOff>85725</xdr:colOff>
      <xdr:row>13</xdr:row>
      <xdr:rowOff>474987</xdr:rowOff>
    </xdr:to>
    <xdr:pic>
      <xdr:nvPicPr>
        <xdr:cNvPr id="7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65301" y="6007099"/>
          <a:ext cx="352424" cy="411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1025525</xdr:colOff>
      <xdr:row>20</xdr:row>
      <xdr:rowOff>117475</xdr:rowOff>
    </xdr:from>
    <xdr:to>
      <xdr:col>3</xdr:col>
      <xdr:colOff>180282</xdr:colOff>
      <xdr:row>20</xdr:row>
      <xdr:rowOff>480999</xdr:rowOff>
    </xdr:to>
    <xdr:pic>
      <xdr:nvPicPr>
        <xdr:cNvPr id="8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66900" y="12023725"/>
          <a:ext cx="345382" cy="363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1005115</xdr:colOff>
      <xdr:row>7</xdr:row>
      <xdr:rowOff>50800</xdr:rowOff>
    </xdr:from>
    <xdr:to>
      <xdr:col>3</xdr:col>
      <xdr:colOff>216850</xdr:colOff>
      <xdr:row>7</xdr:row>
      <xdr:rowOff>495300</xdr:rowOff>
    </xdr:to>
    <xdr:pic>
      <xdr:nvPicPr>
        <xdr:cNvPr id="12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6490" y="4559300"/>
          <a:ext cx="402360" cy="44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312964</xdr:colOff>
      <xdr:row>9</xdr:row>
      <xdr:rowOff>73478</xdr:rowOff>
    </xdr:from>
    <xdr:to>
      <xdr:col>2</xdr:col>
      <xdr:colOff>262617</xdr:colOff>
      <xdr:row>9</xdr:row>
      <xdr:rowOff>490318</xdr:rowOff>
    </xdr:to>
    <xdr:pic>
      <xdr:nvPicPr>
        <xdr:cNvPr id="13" name="Picture 31" descr="6-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7464" y="4289878"/>
          <a:ext cx="343353" cy="416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936625</xdr:colOff>
      <xdr:row>23</xdr:row>
      <xdr:rowOff>95250</xdr:rowOff>
    </xdr:from>
    <xdr:to>
      <xdr:col>3</xdr:col>
      <xdr:colOff>91382</xdr:colOff>
      <xdr:row>23</xdr:row>
      <xdr:rowOff>430199</xdr:rowOff>
    </xdr:to>
    <xdr:pic>
      <xdr:nvPicPr>
        <xdr:cNvPr id="11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4825" y="13163550"/>
          <a:ext cx="348557" cy="334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361950</xdr:colOff>
      <xdr:row>0</xdr:row>
      <xdr:rowOff>209550</xdr:rowOff>
    </xdr:from>
    <xdr:to>
      <xdr:col>13</xdr:col>
      <xdr:colOff>190500</xdr:colOff>
      <xdr:row>0</xdr:row>
      <xdr:rowOff>619125</xdr:rowOff>
    </xdr:to>
    <xdr:pic>
      <xdr:nvPicPr>
        <xdr:cNvPr id="14" name="Picture 44" descr="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25075" y="209550"/>
          <a:ext cx="11144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0</xdr:row>
      <xdr:rowOff>209550</xdr:rowOff>
    </xdr:from>
    <xdr:to>
      <xdr:col>4</xdr:col>
      <xdr:colOff>819150</xdr:colOff>
      <xdr:row>0</xdr:row>
      <xdr:rowOff>1123950</xdr:rowOff>
    </xdr:to>
    <xdr:sp macro="" textlink="">
      <xdr:nvSpPr>
        <xdr:cNvPr id="15" name="Text Box 47">
          <a:extLst/>
        </xdr:cNvPr>
        <xdr:cNvSpPr txBox="1">
          <a:spLocks noChangeArrowheads="1"/>
        </xdr:cNvSpPr>
      </xdr:nvSpPr>
      <xdr:spPr bwMode="auto">
        <a:xfrm>
          <a:off x="190500" y="209550"/>
          <a:ext cx="44672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32004" rIns="45720" bIns="0" anchor="t" upright="1"/>
        <a:lstStyle/>
        <a:p>
          <a:pPr algn="ctr" rtl="0">
            <a:lnSpc>
              <a:spcPts val="2400"/>
            </a:lnSpc>
            <a:defRPr sz="1000"/>
          </a:pPr>
          <a:r>
            <a:rPr lang="zh-TW" altLang="en-US" sz="1800" b="1" i="0" u="none" strike="noStrike" baseline="0">
              <a:solidFill>
                <a:srgbClr val="FF6600"/>
              </a:solidFill>
              <a:latin typeface="華康娃娃體(P)"/>
            </a:rPr>
            <a:t>文昌、三玉、蘭雅、雨聲、芝山</a:t>
          </a:r>
          <a:r>
            <a:rPr lang="en-US" altLang="zh-TW" sz="1800" b="1" i="0" u="none" strike="noStrike" baseline="0">
              <a:solidFill>
                <a:srgbClr val="FF6600"/>
              </a:solidFill>
              <a:latin typeface="華康娃娃體(P)"/>
            </a:rPr>
            <a:t/>
          </a:r>
          <a:br>
            <a:rPr lang="en-US" altLang="zh-TW" sz="1800" b="1" i="0" u="none" strike="noStrike" baseline="0">
              <a:solidFill>
                <a:srgbClr val="FF6600"/>
              </a:solidFill>
              <a:latin typeface="華康娃娃體(P)"/>
            </a:rPr>
          </a:br>
          <a:r>
            <a:rPr lang="zh-TW" altLang="en-US" sz="1800" b="1" i="0" u="none" strike="noStrike" baseline="0">
              <a:solidFill>
                <a:srgbClr val="FF6600"/>
              </a:solidFill>
              <a:latin typeface="華康娃娃體(P)"/>
            </a:rPr>
            <a:t>國小午餐群組    </a:t>
          </a:r>
          <a:r>
            <a:rPr lang="en-US" altLang="zh-TW" sz="1800" b="1" i="0" u="none" strike="noStrike" baseline="0">
              <a:solidFill>
                <a:srgbClr val="FF6600"/>
              </a:solidFill>
              <a:latin typeface="華康娃娃體(P)"/>
            </a:rPr>
            <a:t>110</a:t>
          </a:r>
          <a:r>
            <a:rPr lang="zh-TW" altLang="en-US" sz="1800" b="1" i="0" u="none" strike="noStrike" baseline="0">
              <a:solidFill>
                <a:srgbClr val="FF6600"/>
              </a:solidFill>
              <a:latin typeface="華康娃娃體(P)"/>
            </a:rPr>
            <a:t> </a:t>
          </a:r>
          <a:r>
            <a:rPr lang="zh-TW" altLang="en-US" sz="1800" b="1" i="0" u="none" strike="noStrike" baseline="0">
              <a:solidFill>
                <a:srgbClr val="FF6600"/>
              </a:solidFill>
              <a:latin typeface="新細明體"/>
              <a:ea typeface="新細明體"/>
            </a:rPr>
            <a:t>年 </a:t>
          </a:r>
          <a:r>
            <a:rPr lang="en-US" altLang="zh-TW" sz="1800" b="1" i="0" u="none" strike="noStrike" baseline="0">
              <a:solidFill>
                <a:srgbClr val="FF6600"/>
              </a:solidFill>
              <a:latin typeface="新細明體"/>
              <a:ea typeface="新細明體"/>
            </a:rPr>
            <a:t>11</a:t>
          </a:r>
          <a:r>
            <a:rPr lang="zh-TW" altLang="en-US" sz="1800" b="1" i="0" u="none" strike="noStrike" baseline="0">
              <a:solidFill>
                <a:srgbClr val="FF6600"/>
              </a:solidFill>
              <a:latin typeface="新細明體"/>
              <a:ea typeface="新細明體"/>
            </a:rPr>
            <a:t> 月菜單</a:t>
          </a:r>
        </a:p>
      </xdr:txBody>
    </xdr:sp>
    <xdr:clientData/>
  </xdr:twoCellAnchor>
  <xdr:twoCellAnchor>
    <xdr:from>
      <xdr:col>4</xdr:col>
      <xdr:colOff>1202153</xdr:colOff>
      <xdr:row>0</xdr:row>
      <xdr:rowOff>148045</xdr:rowOff>
    </xdr:from>
    <xdr:to>
      <xdr:col>9</xdr:col>
      <xdr:colOff>438150</xdr:colOff>
      <xdr:row>0</xdr:row>
      <xdr:rowOff>1828800</xdr:rowOff>
    </xdr:to>
    <xdr:sp macro="" textlink="">
      <xdr:nvSpPr>
        <xdr:cNvPr id="16" name="Rectangle 1665">
          <a:extLst/>
        </xdr:cNvPr>
        <xdr:cNvSpPr>
          <a:spLocks noChangeArrowheads="1"/>
        </xdr:cNvSpPr>
      </xdr:nvSpPr>
      <xdr:spPr bwMode="auto">
        <a:xfrm>
          <a:off x="5040728" y="148045"/>
          <a:ext cx="4722397" cy="148073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zh-TW" altLang="en-US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宏遠國際餐飲股份有限公司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Calibri"/>
            </a:rPr>
            <a:t>  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新北市五股區五權路</a:t>
          </a:r>
          <a:r>
            <a:rPr lang="en-US" altLang="zh-TW" sz="1200" b="1" i="0" u="none" strike="noStrike" baseline="0">
              <a:solidFill>
                <a:srgbClr val="000000"/>
              </a:solidFill>
              <a:latin typeface="Calibri"/>
            </a:rPr>
            <a:t>54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號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Calibri"/>
            </a:rPr>
            <a:t>   </a:t>
          </a:r>
          <a:endParaRPr lang="zh-TW" altLang="en-US" sz="1200" b="1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l" rtl="0">
            <a:defRPr sz="1000"/>
          </a:pPr>
          <a:r>
            <a:rPr lang="zh-TW" altLang="en-US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消費者服務專線</a:t>
          </a:r>
          <a:r>
            <a:rPr lang="en-US" altLang="zh-TW" sz="1200" b="1" i="0" u="none" strike="noStrike" baseline="0">
              <a:solidFill>
                <a:srgbClr val="000000"/>
              </a:solidFill>
              <a:latin typeface="金梅淡古體"/>
            </a:rPr>
            <a:t>0800-034888 </a:t>
          </a:r>
        </a:p>
        <a:p>
          <a:pPr algn="l" rtl="0">
            <a:defRPr sz="1000"/>
          </a:pPr>
          <a:r>
            <a:rPr lang="zh-TW" altLang="en-US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公司網址：</a:t>
          </a:r>
          <a:r>
            <a:rPr lang="en-US" altLang="zh-TW" sz="1200" b="1" i="0" u="none" strike="noStrike" baseline="0">
              <a:solidFill>
                <a:srgbClr val="000000"/>
              </a:solidFill>
              <a:latin typeface="金梅淡古體"/>
            </a:rPr>
            <a:t>http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：</a:t>
          </a:r>
          <a:r>
            <a:rPr lang="en-US" altLang="zh-TW" sz="1200" b="1" i="0" u="none" strike="noStrike" baseline="0">
              <a:solidFill>
                <a:srgbClr val="000000"/>
              </a:solidFill>
              <a:latin typeface="金梅淡古體"/>
            </a:rPr>
            <a:t>//www.hungyuan.com.tw       </a:t>
          </a:r>
        </a:p>
        <a:p>
          <a:pPr algn="l" rtl="0">
            <a:defRPr sz="1000"/>
          </a:pPr>
          <a:r>
            <a:rPr lang="zh-TW" altLang="en-US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營養師：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+mn-lt"/>
            </a:rPr>
            <a:t>邱佳慧 </a:t>
          </a:r>
          <a:r>
            <a:rPr lang="en-US" altLang="zh-TW" sz="1200" b="1" i="0" u="none" strike="noStrike" baseline="0">
              <a:solidFill>
                <a:srgbClr val="000000"/>
              </a:solidFill>
              <a:latin typeface="+mn-lt"/>
            </a:rPr>
            <a:t>(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+mn-lt"/>
            </a:rPr>
            <a:t>營養字第</a:t>
          </a:r>
          <a:r>
            <a:rPr lang="en-US" altLang="zh-TW" sz="1200" b="1" i="0" u="none" strike="noStrike" baseline="0">
              <a:solidFill>
                <a:srgbClr val="000000"/>
              </a:solidFill>
              <a:latin typeface="+mn-lt"/>
            </a:rPr>
            <a:t>004895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+mn-lt"/>
            </a:rPr>
            <a:t>號</a:t>
          </a:r>
          <a:r>
            <a:rPr lang="en-US" altLang="zh-TW" sz="1200" b="1" i="0" u="none" strike="noStrike" baseline="0">
              <a:solidFill>
                <a:srgbClr val="000000"/>
              </a:solidFill>
              <a:latin typeface="+mn-lt"/>
            </a:rPr>
            <a:t>)</a:t>
          </a:r>
          <a:endParaRPr lang="en-US" altLang="zh-TW" sz="1200" b="1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l" rtl="0">
            <a:defRPr sz="1000"/>
          </a:pPr>
          <a:r>
            <a:rPr lang="zh-TW" altLang="en-US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電話：</a:t>
          </a:r>
          <a:r>
            <a:rPr lang="en-US" altLang="zh-TW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02-2831-9956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   </a:t>
          </a:r>
          <a:endParaRPr lang="en-US" altLang="zh-TW" sz="1200" b="1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l" rtl="0">
            <a:defRPr sz="1000"/>
          </a:pPr>
          <a:endParaRPr lang="en-US" altLang="zh-TW" sz="1000" b="1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</xdr:txBody>
    </xdr:sp>
    <xdr:clientData/>
  </xdr:twoCellAnchor>
  <xdr:twoCellAnchor>
    <xdr:from>
      <xdr:col>0</xdr:col>
      <xdr:colOff>0</xdr:colOff>
      <xdr:row>0</xdr:row>
      <xdr:rowOff>1022349</xdr:rowOff>
    </xdr:from>
    <xdr:to>
      <xdr:col>4</xdr:col>
      <xdr:colOff>1071220</xdr:colOff>
      <xdr:row>0</xdr:row>
      <xdr:rowOff>1625600</xdr:rowOff>
    </xdr:to>
    <xdr:sp macro="" textlink="">
      <xdr:nvSpPr>
        <xdr:cNvPr id="17" name="Text Box 47">
          <a:extLst/>
        </xdr:cNvPr>
        <xdr:cNvSpPr txBox="1">
          <a:spLocks noChangeArrowheads="1"/>
        </xdr:cNvSpPr>
      </xdr:nvSpPr>
      <xdr:spPr bwMode="auto">
        <a:xfrm>
          <a:off x="0" y="1022349"/>
          <a:ext cx="4909795" cy="603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41148" rIns="64008" bIns="0" anchor="t" upright="1"/>
        <a:lstStyle/>
        <a:p>
          <a:pPr algn="ctr" rtl="0">
            <a:defRPr sz="1000"/>
          </a:pPr>
          <a:r>
            <a:rPr lang="en-US" altLang="zh-TW" sz="11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HACCP</a:t>
          </a:r>
          <a:r>
            <a:rPr lang="zh-TW" altLang="en-US" sz="11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第</a:t>
          </a:r>
          <a:r>
            <a:rPr lang="en-US" altLang="zh-TW" sz="11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168</a:t>
          </a:r>
          <a:r>
            <a:rPr lang="zh-TW" altLang="en-US" sz="11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號優良廠商    </a:t>
          </a:r>
          <a:r>
            <a:rPr lang="en-US" altLang="zh-TW" sz="11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109</a:t>
          </a:r>
          <a:r>
            <a:rPr lang="zh-TW" altLang="en-US" sz="1100" b="1" i="0" u="none" strike="noStrike" baseline="0">
              <a:solidFill>
                <a:srgbClr val="003366"/>
              </a:solidFill>
              <a:latin typeface="新細明體"/>
              <a:ea typeface="新細明體"/>
            </a:rPr>
            <a:t>年度通過新北市盒餐工廠評鑑</a:t>
          </a:r>
        </a:p>
      </xdr:txBody>
    </xdr:sp>
    <xdr:clientData/>
  </xdr:twoCellAnchor>
  <xdr:twoCellAnchor>
    <xdr:from>
      <xdr:col>10</xdr:col>
      <xdr:colOff>19050</xdr:colOff>
      <xdr:row>0</xdr:row>
      <xdr:rowOff>828675</xdr:rowOff>
    </xdr:from>
    <xdr:to>
      <xdr:col>14</xdr:col>
      <xdr:colOff>304800</xdr:colOff>
      <xdr:row>0</xdr:row>
      <xdr:rowOff>1285875</xdr:rowOff>
    </xdr:to>
    <xdr:pic>
      <xdr:nvPicPr>
        <xdr:cNvPr id="18" name="Picture 42" descr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782175" y="828675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1008471</xdr:colOff>
      <xdr:row>0</xdr:row>
      <xdr:rowOff>1215571</xdr:rowOff>
    </xdr:from>
    <xdr:to>
      <xdr:col>10</xdr:col>
      <xdr:colOff>79375</xdr:colOff>
      <xdr:row>0</xdr:row>
      <xdr:rowOff>1600200</xdr:rowOff>
    </xdr:to>
    <xdr:sp macro="" textlink="">
      <xdr:nvSpPr>
        <xdr:cNvPr id="19" name="文字方塊 18"/>
        <xdr:cNvSpPr txBox="1"/>
      </xdr:nvSpPr>
      <xdr:spPr>
        <a:xfrm>
          <a:off x="4234271" y="1215571"/>
          <a:ext cx="4544604" cy="3846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TW" altLang="en-US" sz="2000" b="1">
              <a:solidFill>
                <a:schemeClr val="accent1">
                  <a:lumMod val="50000"/>
                </a:schemeClr>
              </a:solidFill>
            </a:rPr>
            <a:t>本菜單所使用之豬肉皆為國產豬肉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446315</xdr:colOff>
      <xdr:row>29</xdr:row>
      <xdr:rowOff>102054</xdr:rowOff>
    </xdr:from>
    <xdr:to>
      <xdr:col>4</xdr:col>
      <xdr:colOff>586303</xdr:colOff>
      <xdr:row>29</xdr:row>
      <xdr:rowOff>103324</xdr:rowOff>
    </xdr:to>
    <xdr:pic>
      <xdr:nvPicPr>
        <xdr:cNvPr id="2" name="Picture 31" descr="6-06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89665" y="10693854"/>
          <a:ext cx="139988" cy="1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770353</xdr:colOff>
      <xdr:row>29</xdr:row>
      <xdr:rowOff>47371</xdr:rowOff>
    </xdr:from>
    <xdr:to>
      <xdr:col>5</xdr:col>
      <xdr:colOff>1120056</xdr:colOff>
      <xdr:row>30</xdr:row>
      <xdr:rowOff>61893</xdr:rowOff>
    </xdr:to>
    <xdr:pic>
      <xdr:nvPicPr>
        <xdr:cNvPr id="3" name="Picture 31" descr="6-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56853" y="9153271"/>
          <a:ext cx="349703" cy="376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422462</xdr:colOff>
      <xdr:row>29</xdr:row>
      <xdr:rowOff>54668</xdr:rowOff>
    </xdr:from>
    <xdr:to>
      <xdr:col>7</xdr:col>
      <xdr:colOff>761040</xdr:colOff>
      <xdr:row>30</xdr:row>
      <xdr:rowOff>39460</xdr:rowOff>
    </xdr:to>
    <xdr:pic>
      <xdr:nvPicPr>
        <xdr:cNvPr id="4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14062" y="9160568"/>
          <a:ext cx="338578" cy="346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1714500</xdr:colOff>
      <xdr:row>7</xdr:row>
      <xdr:rowOff>304800</xdr:rowOff>
    </xdr:from>
    <xdr:to>
      <xdr:col>3</xdr:col>
      <xdr:colOff>109978</xdr:colOff>
      <xdr:row>9</xdr:row>
      <xdr:rowOff>3842</xdr:rowOff>
    </xdr:to>
    <xdr:pic>
      <xdr:nvPicPr>
        <xdr:cNvPr id="5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52700" y="2286000"/>
          <a:ext cx="338578" cy="346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1695450</xdr:colOff>
      <xdr:row>11</xdr:row>
      <xdr:rowOff>285750</xdr:rowOff>
    </xdr:from>
    <xdr:to>
      <xdr:col>3</xdr:col>
      <xdr:colOff>90928</xdr:colOff>
      <xdr:row>12</xdr:row>
      <xdr:rowOff>308642</xdr:rowOff>
    </xdr:to>
    <xdr:pic>
      <xdr:nvPicPr>
        <xdr:cNvPr id="6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33650" y="3600450"/>
          <a:ext cx="338578" cy="346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1747611</xdr:colOff>
      <xdr:row>21</xdr:row>
      <xdr:rowOff>318408</xdr:rowOff>
    </xdr:from>
    <xdr:to>
      <xdr:col>3</xdr:col>
      <xdr:colOff>143089</xdr:colOff>
      <xdr:row>22</xdr:row>
      <xdr:rowOff>308643</xdr:rowOff>
    </xdr:to>
    <xdr:pic>
      <xdr:nvPicPr>
        <xdr:cNvPr id="7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88986" y="6747783"/>
          <a:ext cx="332228" cy="323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1723570</xdr:colOff>
      <xdr:row>13</xdr:row>
      <xdr:rowOff>317500</xdr:rowOff>
    </xdr:from>
    <xdr:to>
      <xdr:col>3</xdr:col>
      <xdr:colOff>119048</xdr:colOff>
      <xdr:row>14</xdr:row>
      <xdr:rowOff>314992</xdr:rowOff>
    </xdr:to>
    <xdr:pic>
      <xdr:nvPicPr>
        <xdr:cNvPr id="8" name="Picture 235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64945" y="4175125"/>
          <a:ext cx="332228" cy="330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11</xdr:row>
      <xdr:rowOff>171450</xdr:rowOff>
    </xdr:from>
    <xdr:to>
      <xdr:col>2</xdr:col>
      <xdr:colOff>140153</xdr:colOff>
      <xdr:row>12</xdr:row>
      <xdr:rowOff>209550</xdr:rowOff>
    </xdr:to>
    <xdr:pic>
      <xdr:nvPicPr>
        <xdr:cNvPr id="11" name="Picture 31" descr="6-0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" y="5467350"/>
          <a:ext cx="349703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36"/>
  <sheetViews>
    <sheetView tabSelected="1" view="pageBreakPreview" topLeftCell="A16" zoomScale="60" zoomScaleNormal="70" workbookViewId="0">
      <selection activeCell="U21" sqref="U21"/>
    </sheetView>
  </sheetViews>
  <sheetFormatPr defaultRowHeight="21"/>
  <cols>
    <col min="1" max="1" width="5.75" style="95" customWidth="1"/>
    <col min="2" max="2" width="5.125" style="95" customWidth="1"/>
    <col min="3" max="6" width="15.625" style="144" customWidth="1"/>
    <col min="7" max="7" width="16.875" style="144" customWidth="1"/>
    <col min="8" max="8" width="13.875" style="144" customWidth="1"/>
    <col min="9" max="9" width="6.125" style="144" customWidth="1"/>
    <col min="10" max="10" width="6.375" style="144" customWidth="1"/>
    <col min="11" max="11" width="7" style="144" customWidth="1"/>
    <col min="12" max="12" width="5.75" style="144" customWidth="1"/>
    <col min="13" max="14" width="5.625" style="144" customWidth="1"/>
    <col min="15" max="15" width="6.625" style="222" customWidth="1"/>
    <col min="16" max="16" width="7.25" style="144" customWidth="1"/>
    <col min="17" max="17" width="9" style="13" hidden="1" customWidth="1"/>
  </cols>
  <sheetData>
    <row r="1" spans="1:17" s="163" customFormat="1" ht="128.25" customHeight="1" thickBot="1">
      <c r="A1" s="277"/>
      <c r="B1" s="277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9"/>
      <c r="P1" s="278"/>
      <c r="Q1" s="280"/>
    </row>
    <row r="2" spans="1:17" ht="27.75" customHeight="1">
      <c r="A2" s="361" t="s">
        <v>38</v>
      </c>
      <c r="B2" s="363" t="s">
        <v>39</v>
      </c>
      <c r="C2" s="355" t="s">
        <v>123</v>
      </c>
      <c r="D2" s="355" t="s">
        <v>41</v>
      </c>
      <c r="E2" s="355" t="s">
        <v>124</v>
      </c>
      <c r="F2" s="355" t="s">
        <v>42</v>
      </c>
      <c r="G2" s="355" t="s">
        <v>43</v>
      </c>
      <c r="H2" s="357" t="s">
        <v>44</v>
      </c>
      <c r="I2" s="359" t="s">
        <v>45</v>
      </c>
      <c r="J2" s="352" t="s">
        <v>46</v>
      </c>
      <c r="K2" s="352" t="s">
        <v>47</v>
      </c>
      <c r="L2" s="352" t="s">
        <v>155</v>
      </c>
      <c r="M2" s="352" t="s">
        <v>154</v>
      </c>
      <c r="N2" s="352" t="s">
        <v>156</v>
      </c>
      <c r="O2" s="220" t="s">
        <v>51</v>
      </c>
      <c r="P2" s="135" t="s">
        <v>52</v>
      </c>
      <c r="Q2" s="12"/>
    </row>
    <row r="3" spans="1:17" ht="25.5" customHeight="1" thickBot="1">
      <c r="A3" s="362"/>
      <c r="B3" s="364"/>
      <c r="C3" s="356"/>
      <c r="D3" s="356"/>
      <c r="E3" s="356"/>
      <c r="F3" s="356"/>
      <c r="G3" s="356"/>
      <c r="H3" s="358"/>
      <c r="I3" s="360"/>
      <c r="J3" s="353"/>
      <c r="K3" s="353"/>
      <c r="L3" s="353"/>
      <c r="M3" s="353"/>
      <c r="N3" s="353"/>
      <c r="O3" s="221" t="s">
        <v>53</v>
      </c>
      <c r="P3" s="136" t="s">
        <v>54</v>
      </c>
    </row>
    <row r="4" spans="1:17" s="257" customFormat="1" ht="42" customHeight="1">
      <c r="A4" s="251">
        <v>1</v>
      </c>
      <c r="B4" s="252" t="s">
        <v>27</v>
      </c>
      <c r="C4" s="253" t="str">
        <f>食材明細!C2</f>
        <v>日式炊飯</v>
      </c>
      <c r="D4" s="253" t="str">
        <f>食材明細!C12</f>
        <v>蒜泥白肉</v>
      </c>
      <c r="E4" s="253" t="s">
        <v>236</v>
      </c>
      <c r="F4" s="253" t="str">
        <f>食材明細!C19</f>
        <v>有機青菜</v>
      </c>
      <c r="G4" s="253" t="str">
        <f>食材明細!C22</f>
        <v>玉米濃湯</v>
      </c>
      <c r="H4" s="206" t="str">
        <f>食材明細!C27</f>
        <v>水果</v>
      </c>
      <c r="I4" s="254">
        <v>4.193464052287581</v>
      </c>
      <c r="J4" s="255">
        <v>2.5670995670995671</v>
      </c>
      <c r="K4" s="255">
        <v>1.86</v>
      </c>
      <c r="L4" s="209">
        <v>2.2000000000000002</v>
      </c>
      <c r="M4" s="208">
        <v>1</v>
      </c>
      <c r="N4" s="208">
        <v>0</v>
      </c>
      <c r="O4" s="231">
        <f t="shared" ref="O4:O25" si="0">I4*70+J4*75+K4*25+L4*45+M4*60+N4*150</f>
        <v>691.57495119259818</v>
      </c>
      <c r="P4" s="309">
        <v>183.14000000000001</v>
      </c>
      <c r="Q4" s="256" t="s">
        <v>113</v>
      </c>
    </row>
    <row r="5" spans="1:17" s="151" customFormat="1" ht="45.75" customHeight="1">
      <c r="A5" s="173">
        <v>2</v>
      </c>
      <c r="B5" s="177" t="s">
        <v>35</v>
      </c>
      <c r="C5" s="178" t="str">
        <f>食材明細!C29</f>
        <v>有機白飯</v>
      </c>
      <c r="D5" s="178" t="str">
        <f>食材明細!C30</f>
        <v>蒲燒鯛</v>
      </c>
      <c r="E5" s="178" t="str">
        <f>食材明細!C33</f>
        <v>南瓜燴什錦</v>
      </c>
      <c r="F5" s="178" t="str">
        <f>食材明細!C40</f>
        <v>有機青菜</v>
      </c>
      <c r="G5" s="178" t="str">
        <f>食材明細!C42</f>
        <v>榨菜粉絲湯</v>
      </c>
      <c r="H5" s="258" t="str">
        <f>食材明細!C46</f>
        <v>水果</v>
      </c>
      <c r="I5" s="259">
        <v>4.4000000000000004</v>
      </c>
      <c r="J5" s="260">
        <v>1.8839285714285714</v>
      </c>
      <c r="K5" s="260">
        <v>1.02</v>
      </c>
      <c r="L5" s="122">
        <v>2.4</v>
      </c>
      <c r="M5" s="121">
        <v>1</v>
      </c>
      <c r="N5" s="121">
        <v>0</v>
      </c>
      <c r="O5" s="232">
        <f t="shared" si="0"/>
        <v>642.79464285714289</v>
      </c>
      <c r="P5" s="310">
        <v>158.51999999999998</v>
      </c>
      <c r="Q5" s="261" t="s">
        <v>538</v>
      </c>
    </row>
    <row r="6" spans="1:17" s="151" customFormat="1" ht="42" customHeight="1">
      <c r="A6" s="173">
        <v>3</v>
      </c>
      <c r="B6" s="177" t="s">
        <v>28</v>
      </c>
      <c r="C6" s="178" t="str">
        <f>食材明細!C48</f>
        <v>燕麥飯</v>
      </c>
      <c r="D6" s="178" t="str">
        <f>食材明細!C50</f>
        <v>左宗棠雞</v>
      </c>
      <c r="E6" s="262" t="str">
        <f>食材明細!C55</f>
        <v>塔香海茸</v>
      </c>
      <c r="F6" s="178" t="str">
        <f>食材明細!C60</f>
        <v>有機青菜</v>
      </c>
      <c r="G6" s="178" t="str">
        <f>食材明細!C62</f>
        <v>青菜豆腐湯</v>
      </c>
      <c r="H6" s="179" t="s">
        <v>74</v>
      </c>
      <c r="I6" s="259">
        <v>4.3</v>
      </c>
      <c r="J6" s="260">
        <v>2.1304945054945055</v>
      </c>
      <c r="K6" s="260">
        <v>1.83</v>
      </c>
      <c r="L6" s="122">
        <v>2.2999999999999998</v>
      </c>
      <c r="M6" s="121">
        <v>0</v>
      </c>
      <c r="N6" s="121">
        <v>0</v>
      </c>
      <c r="O6" s="232">
        <f t="shared" si="0"/>
        <v>610.03708791208794</v>
      </c>
      <c r="P6" s="310">
        <v>245.70000000000002</v>
      </c>
      <c r="Q6" s="261" t="s">
        <v>539</v>
      </c>
    </row>
    <row r="7" spans="1:17" s="151" customFormat="1" ht="42" customHeight="1">
      <c r="A7" s="173">
        <v>4</v>
      </c>
      <c r="B7" s="177" t="s">
        <v>125</v>
      </c>
      <c r="C7" s="178" t="str">
        <f>食材明細!C66</f>
        <v>糙米飯</v>
      </c>
      <c r="D7" s="178" t="str">
        <f>食材明細!C68</f>
        <v>芋香肉絲</v>
      </c>
      <c r="E7" s="178" t="str">
        <f>食材明細!C74</f>
        <v>番茄洋蔥炒蛋</v>
      </c>
      <c r="F7" s="178" t="str">
        <f>食材明細!C79</f>
        <v>有機青菜</v>
      </c>
      <c r="G7" s="178" t="str">
        <f>食材明細!C82</f>
        <v>肉骨茶湯</v>
      </c>
      <c r="H7" s="179" t="str">
        <f>食材明細!C86</f>
        <v>水果</v>
      </c>
      <c r="I7" s="259">
        <v>4.4949494949494948</v>
      </c>
      <c r="J7" s="260">
        <v>2.7272727272727275</v>
      </c>
      <c r="K7" s="260">
        <v>1.54</v>
      </c>
      <c r="L7" s="122">
        <v>2.4</v>
      </c>
      <c r="M7" s="121">
        <v>1</v>
      </c>
      <c r="N7" s="121">
        <v>0</v>
      </c>
      <c r="O7" s="232">
        <f t="shared" si="0"/>
        <v>725.69191919191917</v>
      </c>
      <c r="P7" s="310">
        <v>176.27</v>
      </c>
      <c r="Q7" s="261" t="s">
        <v>540</v>
      </c>
    </row>
    <row r="8" spans="1:17" s="151" customFormat="1" ht="42" customHeight="1" thickBot="1">
      <c r="A8" s="180">
        <v>5</v>
      </c>
      <c r="B8" s="181" t="s">
        <v>126</v>
      </c>
      <c r="C8" s="182" t="str">
        <f>食材明細!C88</f>
        <v>紅藜小米飯</v>
      </c>
      <c r="D8" s="182" t="str">
        <f>食材明細!C91</f>
        <v>唐揚雞</v>
      </c>
      <c r="E8" s="182" t="str">
        <f>食材明細!C97</f>
        <v>豆皮白菜滷</v>
      </c>
      <c r="F8" s="182" t="str">
        <f>食材明細!C102</f>
        <v>有機青菜</v>
      </c>
      <c r="G8" s="217" t="str">
        <f>食材明細!C105</f>
        <v>紅豆湯</v>
      </c>
      <c r="H8" s="183" t="str">
        <f>食材明細!C106</f>
        <v>水果</v>
      </c>
      <c r="I8" s="263">
        <v>5.4363636363636365</v>
      </c>
      <c r="J8" s="264">
        <v>2.4523809523809521</v>
      </c>
      <c r="K8" s="264">
        <v>1.4900000000000002</v>
      </c>
      <c r="L8" s="128">
        <v>2.5</v>
      </c>
      <c r="M8" s="127">
        <v>1</v>
      </c>
      <c r="N8" s="127">
        <v>0</v>
      </c>
      <c r="O8" s="233">
        <f t="shared" si="0"/>
        <v>774.22402597402595</v>
      </c>
      <c r="P8" s="311">
        <v>180.53</v>
      </c>
      <c r="Q8" s="261" t="s">
        <v>539</v>
      </c>
    </row>
    <row r="9" spans="1:17" s="151" customFormat="1" ht="45.75" customHeight="1">
      <c r="A9" s="184">
        <v>8</v>
      </c>
      <c r="B9" s="185" t="s">
        <v>127</v>
      </c>
      <c r="C9" s="186" t="str">
        <f>食材明細!C108</f>
        <v>小米飯</v>
      </c>
      <c r="D9" s="186" t="str">
        <f>食材明細!C110</f>
        <v>和風洋蔥醬炒肉片</v>
      </c>
      <c r="E9" s="186" t="str">
        <f>食材明細!C117</f>
        <v>五香滷味</v>
      </c>
      <c r="F9" s="186" t="str">
        <f>食材明細!C122</f>
        <v>有機青菜</v>
      </c>
      <c r="G9" s="186" t="str">
        <f>食材明細!C124</f>
        <v>味噌海芽湯</v>
      </c>
      <c r="H9" s="172" t="str">
        <f>食材明細!C128</f>
        <v>水果</v>
      </c>
      <c r="I9" s="265">
        <v>4.3</v>
      </c>
      <c r="J9" s="266">
        <v>2.4196428571428572</v>
      </c>
      <c r="K9" s="266">
        <v>1.42</v>
      </c>
      <c r="L9" s="199">
        <v>2.2999999999999998</v>
      </c>
      <c r="M9" s="198">
        <v>1</v>
      </c>
      <c r="N9" s="198">
        <v>0</v>
      </c>
      <c r="O9" s="234">
        <f t="shared" si="0"/>
        <v>681.47321428571422</v>
      </c>
      <c r="P9" s="312">
        <v>350.77000000000004</v>
      </c>
      <c r="Q9" s="261" t="s">
        <v>113</v>
      </c>
    </row>
    <row r="10" spans="1:17" s="151" customFormat="1" ht="47.25" customHeight="1">
      <c r="A10" s="173">
        <v>9</v>
      </c>
      <c r="B10" s="177" t="s">
        <v>128</v>
      </c>
      <c r="C10" s="178" t="str">
        <f>食材明細!C130</f>
        <v>有機白飯</v>
      </c>
      <c r="D10" s="178" t="str">
        <f>食材明細!C131</f>
        <v>醬燒菇菇滷蛋</v>
      </c>
      <c r="E10" s="267" t="str">
        <f>食材明細!C140</f>
        <v>咖哩時蔬洋芋</v>
      </c>
      <c r="F10" s="178" t="str">
        <f>食材明細!C146</f>
        <v>有機青菜</v>
      </c>
      <c r="G10" s="218" t="str">
        <f>食材明細!C149</f>
        <v>綠豆湯</v>
      </c>
      <c r="H10" s="179" t="str">
        <f>食材明細!C150</f>
        <v>水果</v>
      </c>
      <c r="I10" s="259">
        <v>4.7688888888888892</v>
      </c>
      <c r="J10" s="260">
        <v>2.1531968031968032</v>
      </c>
      <c r="K10" s="260">
        <v>1.1099999999999999</v>
      </c>
      <c r="L10" s="122">
        <v>2.4</v>
      </c>
      <c r="M10" s="121">
        <v>1</v>
      </c>
      <c r="N10" s="121">
        <v>0</v>
      </c>
      <c r="O10" s="232">
        <f t="shared" si="0"/>
        <v>691.06198246198244</v>
      </c>
      <c r="P10" s="310">
        <v>451</v>
      </c>
      <c r="Q10" s="261" t="s">
        <v>149</v>
      </c>
    </row>
    <row r="11" spans="1:17" s="151" customFormat="1" ht="42" customHeight="1">
      <c r="A11" s="173">
        <v>10</v>
      </c>
      <c r="B11" s="177" t="s">
        <v>129</v>
      </c>
      <c r="C11" s="178" t="str">
        <f>食材明細!C152</f>
        <v>胚芽飯</v>
      </c>
      <c r="D11" s="178" t="str">
        <f>食材明細!C154</f>
        <v>蔥爆雞丁</v>
      </c>
      <c r="E11" s="178" t="str">
        <f>食材明細!C160</f>
        <v>榨菜絲花椰菜</v>
      </c>
      <c r="F11" s="178" t="str">
        <f>食材明細!C163</f>
        <v>有機青菜</v>
      </c>
      <c r="G11" s="178" t="str">
        <f>食材明細!C166</f>
        <v>酸辣湯</v>
      </c>
      <c r="H11" s="179" t="s">
        <v>130</v>
      </c>
      <c r="I11" s="259">
        <v>4.0999999999999996</v>
      </c>
      <c r="J11" s="260">
        <v>2.4446178821178819</v>
      </c>
      <c r="K11" s="260">
        <v>1.7800000000000002</v>
      </c>
      <c r="L11" s="122">
        <v>2.2999999999999998</v>
      </c>
      <c r="M11" s="121">
        <v>0</v>
      </c>
      <c r="N11" s="121">
        <v>0</v>
      </c>
      <c r="O11" s="232">
        <f t="shared" si="0"/>
        <v>618.34634115884114</v>
      </c>
      <c r="P11" s="310">
        <v>298.54000000000008</v>
      </c>
      <c r="Q11" s="261" t="s">
        <v>115</v>
      </c>
    </row>
    <row r="12" spans="1:17" s="257" customFormat="1" ht="48" customHeight="1">
      <c r="A12" s="173">
        <v>11</v>
      </c>
      <c r="B12" s="177" t="s">
        <v>131</v>
      </c>
      <c r="C12" s="178" t="str">
        <f>食材明細!C173</f>
        <v>薏仁飯</v>
      </c>
      <c r="D12" s="178" t="str">
        <f>食材明細!C175</f>
        <v>香酥虱目魚柳</v>
      </c>
      <c r="E12" s="178" t="str">
        <f>食材明細!C180</f>
        <v>韓式寬粉</v>
      </c>
      <c r="F12" s="178" t="str">
        <f>食材明細!C186</f>
        <v>有機青菜</v>
      </c>
      <c r="G12" s="178" t="str">
        <f>食材明細!C189</f>
        <v>蘿蔔大骨湯</v>
      </c>
      <c r="H12" s="179" t="str">
        <f>食材明細!C193</f>
        <v>鮮奶</v>
      </c>
      <c r="I12" s="259">
        <v>5.3030303030303036</v>
      </c>
      <c r="J12" s="260">
        <v>2.1428571428571428</v>
      </c>
      <c r="K12" s="260">
        <v>1.55</v>
      </c>
      <c r="L12" s="122">
        <v>2.5</v>
      </c>
      <c r="M12" s="121">
        <v>0</v>
      </c>
      <c r="N12" s="121">
        <v>0.5</v>
      </c>
      <c r="O12" s="232">
        <f t="shared" si="0"/>
        <v>758.17640692640703</v>
      </c>
      <c r="P12" s="310">
        <v>278</v>
      </c>
      <c r="Q12" s="256" t="s">
        <v>114</v>
      </c>
    </row>
    <row r="13" spans="1:17" s="257" customFormat="1" ht="42" customHeight="1" thickBot="1">
      <c r="A13" s="210">
        <v>12</v>
      </c>
      <c r="B13" s="211" t="s">
        <v>126</v>
      </c>
      <c r="C13" s="212" t="str">
        <f>食材明細!C195</f>
        <v>古早味麵線</v>
      </c>
      <c r="D13" s="212" t="str">
        <f>食材明細!C202</f>
        <v>筍干豬腳</v>
      </c>
      <c r="E13" s="212" t="str">
        <f>食材明細!C210</f>
        <v>香烤地瓜</v>
      </c>
      <c r="F13" s="212" t="str">
        <f>食材明細!C211</f>
        <v>有機青菜</v>
      </c>
      <c r="G13" s="212" t="s">
        <v>605</v>
      </c>
      <c r="H13" s="213" t="str">
        <f>食材明細!C217</f>
        <v>水果</v>
      </c>
      <c r="I13" s="268">
        <v>3.5</v>
      </c>
      <c r="J13" s="269">
        <v>2.5714285714285716</v>
      </c>
      <c r="K13" s="269">
        <v>1.1199999999999999</v>
      </c>
      <c r="L13" s="216">
        <v>2.2000000000000002</v>
      </c>
      <c r="M13" s="215">
        <v>1</v>
      </c>
      <c r="N13" s="215">
        <v>0</v>
      </c>
      <c r="O13" s="235">
        <f t="shared" si="0"/>
        <v>624.85714285714289</v>
      </c>
      <c r="P13" s="313">
        <v>168.14999999999998</v>
      </c>
      <c r="Q13" s="256" t="s">
        <v>621</v>
      </c>
    </row>
    <row r="14" spans="1:17" s="257" customFormat="1" ht="51" customHeight="1">
      <c r="A14" s="184">
        <v>15</v>
      </c>
      <c r="B14" s="185" t="s">
        <v>127</v>
      </c>
      <c r="C14" s="186" t="str">
        <f>食材明細!C219</f>
        <v>麥片飯</v>
      </c>
      <c r="D14" s="186" t="str">
        <f>食材明細!C221</f>
        <v>酥炸旗魚</v>
      </c>
      <c r="E14" s="186" t="str">
        <f>食材明細!C226</f>
        <v>蘿蔔燴油腐</v>
      </c>
      <c r="F14" s="186" t="str">
        <f>食材明細!C231</f>
        <v>有機青菜</v>
      </c>
      <c r="G14" s="302" t="str">
        <f>食材明細!C234</f>
        <v>雙丁西米露</v>
      </c>
      <c r="H14" s="187" t="str">
        <f>食材明細!C238</f>
        <v>水果</v>
      </c>
      <c r="I14" s="307">
        <v>5.0858585858585856</v>
      </c>
      <c r="J14" s="308">
        <v>2.5584415584415581</v>
      </c>
      <c r="K14" s="308">
        <v>1.3800000000000001</v>
      </c>
      <c r="L14" s="270">
        <v>2.5</v>
      </c>
      <c r="M14" s="318">
        <v>1</v>
      </c>
      <c r="N14" s="318">
        <v>0</v>
      </c>
      <c r="O14" s="236">
        <f t="shared" si="0"/>
        <v>754.89321789321787</v>
      </c>
      <c r="P14" s="314">
        <v>174.06</v>
      </c>
      <c r="Q14" s="256" t="s">
        <v>114</v>
      </c>
    </row>
    <row r="15" spans="1:17" s="151" customFormat="1" ht="42" customHeight="1">
      <c r="A15" s="173">
        <v>16</v>
      </c>
      <c r="B15" s="177" t="s">
        <v>128</v>
      </c>
      <c r="C15" s="178" t="str">
        <f>食材明細!C240</f>
        <v>有機白飯</v>
      </c>
      <c r="D15" s="178" t="str">
        <f>食材明細!C241</f>
        <v>柚香雞腿</v>
      </c>
      <c r="E15" s="178" t="str">
        <f>食材明細!C246</f>
        <v>三色炒蛋</v>
      </c>
      <c r="F15" s="178" t="str">
        <f>食材明細!C251</f>
        <v>有機青菜</v>
      </c>
      <c r="G15" s="178" t="str">
        <f>食材明細!C254</f>
        <v>羅宋湯</v>
      </c>
      <c r="H15" s="179" t="str">
        <f>食材明細!C257</f>
        <v>水果</v>
      </c>
      <c r="I15" s="259">
        <v>4.0999999999999996</v>
      </c>
      <c r="J15" s="260">
        <v>2.9</v>
      </c>
      <c r="K15" s="260">
        <v>1.1000000000000001</v>
      </c>
      <c r="L15" s="122">
        <v>2.4</v>
      </c>
      <c r="M15" s="121">
        <v>1</v>
      </c>
      <c r="N15" s="121">
        <v>0</v>
      </c>
      <c r="O15" s="232">
        <f t="shared" si="0"/>
        <v>700</v>
      </c>
      <c r="P15" s="310">
        <v>155.93</v>
      </c>
      <c r="Q15" s="261" t="s">
        <v>115</v>
      </c>
    </row>
    <row r="16" spans="1:17" s="151" customFormat="1" ht="42" customHeight="1">
      <c r="A16" s="173">
        <v>17</v>
      </c>
      <c r="B16" s="177" t="s">
        <v>129</v>
      </c>
      <c r="C16" s="178" t="str">
        <f>食材明細!C259</f>
        <v>糙米飯</v>
      </c>
      <c r="D16" s="178" t="str">
        <f>食材明細!C261</f>
        <v>日式南瓜燉肉</v>
      </c>
      <c r="E16" s="178" t="str">
        <f>食材明細!C267</f>
        <v>腐皮扁蒲</v>
      </c>
      <c r="F16" s="178" t="str">
        <f>食材明細!C272</f>
        <v>有機青菜</v>
      </c>
      <c r="G16" s="178" t="str">
        <f>食材明細!C274</f>
        <v>香菇雞湯</v>
      </c>
      <c r="H16" s="179" t="s">
        <v>130</v>
      </c>
      <c r="I16" s="259">
        <v>4.4000000000000004</v>
      </c>
      <c r="J16" s="260">
        <v>2.1</v>
      </c>
      <c r="K16" s="260">
        <v>1.86</v>
      </c>
      <c r="L16" s="122">
        <v>2.2999999999999998</v>
      </c>
      <c r="M16" s="121">
        <v>0</v>
      </c>
      <c r="N16" s="121">
        <v>0</v>
      </c>
      <c r="O16" s="232">
        <f t="shared" si="0"/>
        <v>615.5</v>
      </c>
      <c r="P16" s="310">
        <v>158.13</v>
      </c>
      <c r="Q16" s="261" t="s">
        <v>113</v>
      </c>
    </row>
    <row r="17" spans="1:17" s="151" customFormat="1" ht="50.25" customHeight="1">
      <c r="A17" s="173">
        <v>18</v>
      </c>
      <c r="B17" s="177" t="s">
        <v>131</v>
      </c>
      <c r="C17" s="178" t="str">
        <f>食材明細!C278</f>
        <v>雜糧飯</v>
      </c>
      <c r="D17" s="178" t="str">
        <f>食材明細!C283</f>
        <v>西魯肉</v>
      </c>
      <c r="E17" s="178" t="str">
        <f>食材明細!C289</f>
        <v>義式時蔬</v>
      </c>
      <c r="F17" s="178" t="str">
        <f>食材明細!C295</f>
        <v>有機青菜</v>
      </c>
      <c r="G17" s="178" t="str">
        <f>食材明細!C298</f>
        <v>玉米鮮味湯</v>
      </c>
      <c r="H17" s="179" t="str">
        <f>食材明細!C302</f>
        <v>水果</v>
      </c>
      <c r="I17" s="259">
        <v>4.6764705882352944</v>
      </c>
      <c r="J17" s="260">
        <v>2.0909090909090908</v>
      </c>
      <c r="K17" s="260">
        <v>1.7249999999999999</v>
      </c>
      <c r="L17" s="122">
        <v>2.2000000000000002</v>
      </c>
      <c r="M17" s="121">
        <v>1</v>
      </c>
      <c r="N17" s="121">
        <v>0</v>
      </c>
      <c r="O17" s="232">
        <f t="shared" si="0"/>
        <v>686.29612299465248</v>
      </c>
      <c r="P17" s="310">
        <v>169.67500000000001</v>
      </c>
      <c r="Q17" s="261" t="s">
        <v>113</v>
      </c>
    </row>
    <row r="18" spans="1:17" s="257" customFormat="1" ht="42" customHeight="1" thickBot="1">
      <c r="A18" s="210">
        <v>19</v>
      </c>
      <c r="B18" s="211" t="s">
        <v>126</v>
      </c>
      <c r="C18" s="212" t="str">
        <f>食材明細!C304</f>
        <v>炸醬麵</v>
      </c>
      <c r="D18" s="212" t="str">
        <f>食材明細!C313</f>
        <v>巴西里雞腿排</v>
      </c>
      <c r="E18" s="212" t="str">
        <f>食材明細!C319</f>
        <v>鮮奶饅頭</v>
      </c>
      <c r="F18" s="212" t="str">
        <f>食材明細!C320</f>
        <v>有機青菜</v>
      </c>
      <c r="G18" s="212" t="str">
        <f>食材明細!C322</f>
        <v>紫菜蛋花湯</v>
      </c>
      <c r="H18" s="213" t="str">
        <f>食材明細!C325</f>
        <v>水果</v>
      </c>
      <c r="I18" s="268">
        <v>4.4000000000000004</v>
      </c>
      <c r="J18" s="269">
        <v>2.9</v>
      </c>
      <c r="K18" s="269">
        <v>1</v>
      </c>
      <c r="L18" s="216">
        <v>2.2999999999999998</v>
      </c>
      <c r="M18" s="215">
        <v>1</v>
      </c>
      <c r="N18" s="215">
        <v>0</v>
      </c>
      <c r="O18" s="235">
        <f t="shared" si="0"/>
        <v>714</v>
      </c>
      <c r="P18" s="313">
        <v>347.47000000000014</v>
      </c>
      <c r="Q18" s="256" t="s">
        <v>622</v>
      </c>
    </row>
    <row r="19" spans="1:17" s="151" customFormat="1" ht="42" customHeight="1">
      <c r="A19" s="184">
        <v>22</v>
      </c>
      <c r="B19" s="185" t="s">
        <v>127</v>
      </c>
      <c r="C19" s="186" t="str">
        <f>食材明細!C327</f>
        <v>小米飯</v>
      </c>
      <c r="D19" s="186" t="str">
        <f>食材明細!C329</f>
        <v>鹹冬瓜肉燥</v>
      </c>
      <c r="E19" s="186" t="str">
        <f>食材明細!C334</f>
        <v>絲瓜燴凍豆腐</v>
      </c>
      <c r="F19" s="186" t="str">
        <f>食材明細!C340</f>
        <v>有機青菜</v>
      </c>
      <c r="G19" s="186" t="str">
        <f>食材明細!C342</f>
        <v>番茄蛋花湯</v>
      </c>
      <c r="H19" s="195" t="str">
        <f>食材明細!C345</f>
        <v>水果</v>
      </c>
      <c r="I19" s="271">
        <v>4.0999999999999996</v>
      </c>
      <c r="J19" s="272">
        <v>2.8</v>
      </c>
      <c r="K19" s="272">
        <v>1.4800000000000002</v>
      </c>
      <c r="L19" s="125">
        <v>2.2999999999999998</v>
      </c>
      <c r="M19" s="124">
        <v>1</v>
      </c>
      <c r="N19" s="124">
        <v>0</v>
      </c>
      <c r="O19" s="236">
        <f t="shared" si="0"/>
        <v>697.5</v>
      </c>
      <c r="P19" s="315">
        <v>404.3</v>
      </c>
      <c r="Q19" s="261" t="s">
        <v>113</v>
      </c>
    </row>
    <row r="20" spans="1:17" s="151" customFormat="1" ht="42" customHeight="1">
      <c r="A20" s="173">
        <v>23</v>
      </c>
      <c r="B20" s="177" t="s">
        <v>128</v>
      </c>
      <c r="C20" s="178" t="str">
        <f>食材明細!C347</f>
        <v>有機白飯</v>
      </c>
      <c r="D20" s="178" t="str">
        <f>食材明細!C348</f>
        <v>歐式匈牙利燉肉</v>
      </c>
      <c r="E20" s="178" t="str">
        <f>食材明細!C354</f>
        <v>沙茶粉絲煲</v>
      </c>
      <c r="F20" s="178" t="str">
        <f>食材明細!C360</f>
        <v>有機青菜</v>
      </c>
      <c r="G20" s="178" t="str">
        <f>食材明細!C363</f>
        <v>黃瓜金菇湯</v>
      </c>
      <c r="H20" s="196" t="str">
        <f>食材明細!C366</f>
        <v>鮮奶</v>
      </c>
      <c r="I20" s="259">
        <v>4.7222222222222223</v>
      </c>
      <c r="J20" s="260">
        <v>2</v>
      </c>
      <c r="K20" s="260">
        <v>1.6800000000000002</v>
      </c>
      <c r="L20" s="122">
        <v>2.4</v>
      </c>
      <c r="M20" s="121">
        <v>0</v>
      </c>
      <c r="N20" s="121">
        <v>0.5</v>
      </c>
      <c r="O20" s="232">
        <f t="shared" si="0"/>
        <v>705.55555555555554</v>
      </c>
      <c r="P20" s="310">
        <v>282</v>
      </c>
      <c r="Q20" s="261" t="s">
        <v>113</v>
      </c>
    </row>
    <row r="21" spans="1:17" s="151" customFormat="1" ht="42" customHeight="1">
      <c r="A21" s="173">
        <v>24</v>
      </c>
      <c r="B21" s="177" t="s">
        <v>129</v>
      </c>
      <c r="C21" s="178" t="str">
        <f>食材明細!C368</f>
        <v>燕麥飯</v>
      </c>
      <c r="D21" s="178" t="str">
        <f>食材明細!C370</f>
        <v>蜜汁雞丁</v>
      </c>
      <c r="E21" s="178" t="str">
        <f>食材明細!C374</f>
        <v>和風蒸蛋</v>
      </c>
      <c r="F21" s="178" t="str">
        <f>食材明細!C377</f>
        <v>有機青菜</v>
      </c>
      <c r="G21" s="178" t="str">
        <f>食材明細!C380</f>
        <v>枸杞冬瓜湯</v>
      </c>
      <c r="H21" s="196" t="s">
        <v>130</v>
      </c>
      <c r="I21" s="259">
        <v>4.5066547831253709</v>
      </c>
      <c r="J21" s="260">
        <v>2.9</v>
      </c>
      <c r="K21" s="260">
        <v>1.1000000000000001</v>
      </c>
      <c r="L21" s="122">
        <v>2.5</v>
      </c>
      <c r="M21" s="121">
        <v>0</v>
      </c>
      <c r="N21" s="121">
        <v>0</v>
      </c>
      <c r="O21" s="232">
        <f t="shared" si="0"/>
        <v>672.96583481877599</v>
      </c>
      <c r="P21" s="310">
        <v>146.20999999999998</v>
      </c>
      <c r="Q21" s="261" t="s">
        <v>115</v>
      </c>
    </row>
    <row r="22" spans="1:17" s="257" customFormat="1" ht="42" customHeight="1">
      <c r="A22" s="294">
        <v>25</v>
      </c>
      <c r="B22" s="295" t="s">
        <v>131</v>
      </c>
      <c r="C22" s="296" t="str">
        <f>食材明細!C384</f>
        <v>蕃茄義大利麵</v>
      </c>
      <c r="D22" s="296" t="str">
        <f>食材明細!C392</f>
        <v>義式肉醬燴魚</v>
      </c>
      <c r="E22" s="296" t="str">
        <f>食材明細!C397</f>
        <v>紅豆包</v>
      </c>
      <c r="F22" s="296" t="str">
        <f>食材明細!C401</f>
        <v>有機青菜</v>
      </c>
      <c r="G22" s="218" t="str">
        <f>食材明細!C403</f>
        <v>銀耳枸杞湯</v>
      </c>
      <c r="H22" s="297" t="str">
        <f>食材明細!C406</f>
        <v>水果</v>
      </c>
      <c r="I22" s="298">
        <v>4.6565359477124186</v>
      </c>
      <c r="J22" s="299">
        <v>2.8971428571428568</v>
      </c>
      <c r="K22" s="299">
        <v>1.0899999999999999</v>
      </c>
      <c r="L22" s="300">
        <v>2.2000000000000002</v>
      </c>
      <c r="M22" s="304">
        <v>1</v>
      </c>
      <c r="N22" s="304">
        <v>0</v>
      </c>
      <c r="O22" s="301">
        <f t="shared" si="0"/>
        <v>729.49323062558358</v>
      </c>
      <c r="P22" s="316">
        <v>133</v>
      </c>
      <c r="Q22" s="256" t="s">
        <v>472</v>
      </c>
    </row>
    <row r="23" spans="1:17" s="257" customFormat="1" ht="51" customHeight="1" thickBot="1">
      <c r="A23" s="180">
        <v>26</v>
      </c>
      <c r="B23" s="181" t="s">
        <v>126</v>
      </c>
      <c r="C23" s="182" t="str">
        <f>食材明細!C408</f>
        <v>胚芽飯</v>
      </c>
      <c r="D23" s="182" t="str">
        <f>食材明細!C410</f>
        <v>南洋菇菇雞</v>
      </c>
      <c r="E23" s="182" t="str">
        <f>食材明細!C419</f>
        <v>塔香干丁</v>
      </c>
      <c r="F23" s="182" t="str">
        <f>食材明細!C426</f>
        <v>有機青菜</v>
      </c>
      <c r="G23" s="182" t="str">
        <f>食材明細!C429</f>
        <v>大滷湯</v>
      </c>
      <c r="H23" s="293" t="str">
        <f>食材明細!C434</f>
        <v>水果</v>
      </c>
      <c r="I23" s="263">
        <v>4.1818181818181817</v>
      </c>
      <c r="J23" s="264">
        <v>2.6899750249750247</v>
      </c>
      <c r="K23" s="264">
        <v>1.62</v>
      </c>
      <c r="L23" s="128">
        <v>2.2999999999999998</v>
      </c>
      <c r="M23" s="127">
        <v>1</v>
      </c>
      <c r="N23" s="127">
        <v>0</v>
      </c>
      <c r="O23" s="233">
        <f t="shared" si="0"/>
        <v>698.47539960039956</v>
      </c>
      <c r="P23" s="311">
        <v>358.07000000000005</v>
      </c>
      <c r="Q23" s="256" t="s">
        <v>473</v>
      </c>
    </row>
    <row r="24" spans="1:17" s="151" customFormat="1" ht="42" customHeight="1">
      <c r="A24" s="281">
        <v>29</v>
      </c>
      <c r="B24" s="282" t="s">
        <v>127</v>
      </c>
      <c r="C24" s="283" t="str">
        <f>食材明細!C521</f>
        <v>紅藜小米飯</v>
      </c>
      <c r="D24" s="283" t="str">
        <f>食材明細!C524</f>
        <v>味噌醬燒排骨</v>
      </c>
      <c r="E24" s="283" t="str">
        <f>食材明細!C529</f>
        <v>麻婆豆腐</v>
      </c>
      <c r="F24" s="283" t="str">
        <f>食材明細!C537</f>
        <v>有機青菜</v>
      </c>
      <c r="G24" s="283" t="str">
        <f>食材明細!C539</f>
        <v>鄉村風蔬菜湯</v>
      </c>
      <c r="H24" s="284" t="str">
        <f>食材明細!C542</f>
        <v>水果</v>
      </c>
      <c r="I24" s="285">
        <v>4.0999999999999996</v>
      </c>
      <c r="J24" s="286">
        <v>2.8</v>
      </c>
      <c r="K24" s="286">
        <v>1.2</v>
      </c>
      <c r="L24" s="287">
        <v>2.5</v>
      </c>
      <c r="M24" s="290">
        <v>1</v>
      </c>
      <c r="N24" s="290">
        <v>0</v>
      </c>
      <c r="O24" s="288">
        <f t="shared" si="0"/>
        <v>699.5</v>
      </c>
      <c r="P24" s="317">
        <v>236.92999999999995</v>
      </c>
      <c r="Q24" s="261" t="s">
        <v>113</v>
      </c>
    </row>
    <row r="25" spans="1:17" s="151" customFormat="1" ht="42" customHeight="1">
      <c r="A25" s="177">
        <v>30</v>
      </c>
      <c r="B25" s="177" t="s">
        <v>361</v>
      </c>
      <c r="C25" s="178" t="str">
        <f>食材明細!C544</f>
        <v>有機白飯</v>
      </c>
      <c r="D25" s="178" t="str">
        <f>食材明細!C545</f>
        <v>咖哩豬</v>
      </c>
      <c r="E25" s="178" t="str">
        <f>食材明細!C549</f>
        <v>鮪魚海芽拌時蔬</v>
      </c>
      <c r="F25" s="178" t="str">
        <f>食材明細!C555</f>
        <v>有機青菜</v>
      </c>
      <c r="G25" s="178" t="str">
        <f>食材明細!C558</f>
        <v>銀羅鮮菇湯</v>
      </c>
      <c r="H25" s="178" t="str">
        <f>食材明細!C562</f>
        <v>水果</v>
      </c>
      <c r="I25" s="260">
        <v>4.2777777777777777</v>
      </c>
      <c r="J25" s="260">
        <v>2.0333333333333332</v>
      </c>
      <c r="K25" s="260">
        <v>2</v>
      </c>
      <c r="L25" s="122">
        <v>2.2999999999999998</v>
      </c>
      <c r="M25" s="121">
        <v>1</v>
      </c>
      <c r="N25" s="121">
        <v>0</v>
      </c>
      <c r="O25" s="232">
        <f t="shared" si="0"/>
        <v>665.44444444444446</v>
      </c>
      <c r="P25" s="232">
        <v>198.3</v>
      </c>
      <c r="Q25" s="261" t="s">
        <v>396</v>
      </c>
    </row>
    <row r="26" spans="1:17" s="2" customFormat="1">
      <c r="A26" s="354" t="s">
        <v>55</v>
      </c>
      <c r="B26" s="354"/>
      <c r="C26" s="354"/>
      <c r="D26" s="354"/>
      <c r="E26" s="354"/>
      <c r="F26" s="354"/>
      <c r="G26" s="354"/>
      <c r="H26" s="354"/>
      <c r="I26" s="273">
        <f>AVERAGE(I4:I25)</f>
        <v>4.4547288391940798</v>
      </c>
      <c r="J26" s="273">
        <f t="shared" ref="J26:K26" si="1">AVERAGE(J4:J25)</f>
        <v>2.4619418838737017</v>
      </c>
      <c r="K26" s="273">
        <f t="shared" si="1"/>
        <v>1.4525000000000003</v>
      </c>
      <c r="L26" s="273">
        <f>AVERAGE(L4:L25)</f>
        <v>2.3499999999999996</v>
      </c>
      <c r="M26" s="273">
        <v>1</v>
      </c>
      <c r="N26" s="273">
        <v>0.5</v>
      </c>
      <c r="O26" s="274">
        <f>AVERAGE(O4:O24)</f>
        <v>690.11509887171655</v>
      </c>
      <c r="P26" s="346" t="s">
        <v>56</v>
      </c>
      <c r="Q26" s="80"/>
    </row>
    <row r="27" spans="1:17" s="2" customFormat="1">
      <c r="A27" s="348" t="s">
        <v>57</v>
      </c>
      <c r="B27" s="348"/>
      <c r="C27" s="348"/>
      <c r="D27" s="348"/>
      <c r="E27" s="348"/>
      <c r="F27" s="348"/>
      <c r="G27" s="349" t="s">
        <v>58</v>
      </c>
      <c r="H27" s="349"/>
      <c r="I27" s="350" t="s">
        <v>59</v>
      </c>
      <c r="J27" s="350"/>
      <c r="K27" s="350"/>
      <c r="L27" s="351" t="s">
        <v>60</v>
      </c>
      <c r="M27" s="351"/>
      <c r="N27" s="351"/>
      <c r="O27" s="351"/>
      <c r="P27" s="347"/>
      <c r="Q27" s="80"/>
    </row>
    <row r="28" spans="1:17" s="2" customFormat="1">
      <c r="A28" s="340" t="s">
        <v>61</v>
      </c>
      <c r="B28" s="341"/>
      <c r="C28" s="341"/>
      <c r="D28" s="344" t="s">
        <v>62</v>
      </c>
      <c r="E28" s="344" t="s">
        <v>63</v>
      </c>
      <c r="F28" s="344" t="s">
        <v>64</v>
      </c>
      <c r="G28" s="344" t="s">
        <v>65</v>
      </c>
      <c r="H28" s="344" t="s">
        <v>66</v>
      </c>
      <c r="I28" s="332" t="s">
        <v>67</v>
      </c>
      <c r="J28" s="332"/>
      <c r="K28" s="332"/>
      <c r="L28" s="332" t="s">
        <v>68</v>
      </c>
      <c r="M28" s="332"/>
      <c r="N28" s="332" t="s">
        <v>69</v>
      </c>
      <c r="O28" s="332"/>
      <c r="P28" s="334">
        <f>AVERAGE(P4:P23)</f>
        <v>240.97325000000006</v>
      </c>
      <c r="Q28" s="80"/>
    </row>
    <row r="29" spans="1:17" s="2" customFormat="1">
      <c r="A29" s="342"/>
      <c r="B29" s="343"/>
      <c r="C29" s="343"/>
      <c r="D29" s="345"/>
      <c r="E29" s="345"/>
      <c r="F29" s="345"/>
      <c r="G29" s="345"/>
      <c r="H29" s="345"/>
      <c r="I29" s="336" t="s">
        <v>70</v>
      </c>
      <c r="J29" s="336"/>
      <c r="K29" s="243" t="s">
        <v>71</v>
      </c>
      <c r="L29" s="333"/>
      <c r="M29" s="333"/>
      <c r="N29" s="333"/>
      <c r="O29" s="333"/>
      <c r="P29" s="334"/>
      <c r="Q29" s="80"/>
    </row>
    <row r="30" spans="1:17" s="2" customFormat="1" ht="21.75" thickBot="1">
      <c r="A30" s="337">
        <f>COUNTIF(Q:Q,"蛋")</f>
        <v>1</v>
      </c>
      <c r="B30" s="338"/>
      <c r="C30" s="338"/>
      <c r="D30" s="138">
        <f>COUNTIF(Q:Q,"魚")</f>
        <v>4</v>
      </c>
      <c r="E30" s="138">
        <f>COUNTIF(Q:Q,"豬")</f>
        <v>10</v>
      </c>
      <c r="F30" s="138">
        <f>COUNTIF(Q:Q,"雞")</f>
        <v>7</v>
      </c>
      <c r="G30" s="138">
        <v>21</v>
      </c>
      <c r="H30" s="138">
        <v>1</v>
      </c>
      <c r="I30" s="339">
        <v>1</v>
      </c>
      <c r="J30" s="339"/>
      <c r="K30" s="244">
        <v>0</v>
      </c>
      <c r="L30" s="339">
        <v>5</v>
      </c>
      <c r="M30" s="339"/>
      <c r="N30" s="339">
        <v>4</v>
      </c>
      <c r="O30" s="339"/>
      <c r="P30" s="335"/>
      <c r="Q30" s="80"/>
    </row>
    <row r="31" spans="1:17" s="2" customFormat="1" ht="39.75" customHeight="1">
      <c r="A31" s="245"/>
      <c r="B31" s="246"/>
      <c r="C31" s="140"/>
      <c r="D31" s="141"/>
      <c r="E31" s="142"/>
      <c r="F31" s="143" t="s">
        <v>72</v>
      </c>
      <c r="G31" s="330" t="s">
        <v>73</v>
      </c>
      <c r="H31" s="331"/>
      <c r="I31" s="331"/>
      <c r="J31" s="331"/>
      <c r="K31" s="142"/>
      <c r="L31" s="142"/>
      <c r="M31" s="190"/>
      <c r="N31" s="191"/>
      <c r="O31" s="238"/>
      <c r="P31" s="275"/>
      <c r="Q31" s="80"/>
    </row>
    <row r="336" spans="23:23">
      <c r="W336">
        <f>食材明細!Y606</f>
        <v>0</v>
      </c>
    </row>
  </sheetData>
  <mergeCells count="36">
    <mergeCell ref="M2:M3"/>
    <mergeCell ref="N2:N3"/>
    <mergeCell ref="K2:K3"/>
    <mergeCell ref="L2:L3"/>
    <mergeCell ref="A26:H26"/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P26:P27"/>
    <mergeCell ref="A27:F27"/>
    <mergeCell ref="G27:H27"/>
    <mergeCell ref="I27:K27"/>
    <mergeCell ref="L27:O27"/>
    <mergeCell ref="A30:C30"/>
    <mergeCell ref="I30:J30"/>
    <mergeCell ref="L30:M30"/>
    <mergeCell ref="N30:O30"/>
    <mergeCell ref="A28:C29"/>
    <mergeCell ref="D28:D29"/>
    <mergeCell ref="E28:E29"/>
    <mergeCell ref="F28:F29"/>
    <mergeCell ref="G28:G29"/>
    <mergeCell ref="H28:H29"/>
    <mergeCell ref="G31:J31"/>
    <mergeCell ref="I28:K28"/>
    <mergeCell ref="L28:M29"/>
    <mergeCell ref="N28:O29"/>
    <mergeCell ref="P28:P30"/>
    <mergeCell ref="I29:J29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2"/>
  <sheetViews>
    <sheetView view="pageBreakPreview" zoomScale="60" zoomScaleNormal="70" workbookViewId="0">
      <selection activeCell="S11" sqref="S11"/>
    </sheetView>
  </sheetViews>
  <sheetFormatPr defaultRowHeight="16.5"/>
  <cols>
    <col min="1" max="1" width="5.75" style="151" customWidth="1"/>
    <col min="2" max="2" width="5.125" style="151" customWidth="1"/>
    <col min="3" max="3" width="25.5" style="193" customWidth="1"/>
    <col min="4" max="4" width="26.875" style="193" customWidth="1"/>
    <col min="5" max="5" width="22.875" style="193" customWidth="1"/>
    <col min="6" max="6" width="26.125" style="193" customWidth="1"/>
    <col min="7" max="7" width="14.75" style="193" customWidth="1"/>
    <col min="8" max="8" width="25.75" style="193" customWidth="1"/>
    <col min="9" max="9" width="19.625" style="193" customWidth="1"/>
    <col min="10" max="10" width="7.5" style="193" customWidth="1"/>
    <col min="11" max="11" width="6.875" style="193" customWidth="1"/>
    <col min="12" max="12" width="6.5" style="193" customWidth="1"/>
    <col min="13" max="13" width="7.125" style="193" customWidth="1"/>
    <col min="14" max="14" width="5.75" style="193" customWidth="1"/>
    <col min="15" max="15" width="6.125" style="193" customWidth="1"/>
    <col min="16" max="16" width="9.5" style="239" customWidth="1"/>
    <col min="17" max="17" width="10.25" style="194" customWidth="1"/>
  </cols>
  <sheetData>
    <row r="1" spans="1:17" ht="25.5">
      <c r="A1" s="365" t="s">
        <v>164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6"/>
      <c r="Q1" s="367"/>
    </row>
    <row r="2" spans="1:17">
      <c r="A2" s="368" t="s">
        <v>206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7"/>
    </row>
    <row r="3" spans="1:17">
      <c r="A3" s="368" t="s">
        <v>207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7"/>
    </row>
    <row r="4" spans="1:17" ht="17.25" thickBot="1">
      <c r="A4" s="368" t="s">
        <v>37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7"/>
    </row>
    <row r="5" spans="1:17" ht="27.75" customHeight="1">
      <c r="A5" s="361" t="s">
        <v>38</v>
      </c>
      <c r="B5" s="363" t="s">
        <v>39</v>
      </c>
      <c r="C5" s="355" t="s">
        <v>40</v>
      </c>
      <c r="D5" s="355" t="s">
        <v>41</v>
      </c>
      <c r="E5" s="355" t="s">
        <v>208</v>
      </c>
      <c r="F5" s="369" t="s">
        <v>209</v>
      </c>
      <c r="G5" s="355" t="s">
        <v>42</v>
      </c>
      <c r="H5" s="355" t="s">
        <v>43</v>
      </c>
      <c r="I5" s="357" t="s">
        <v>44</v>
      </c>
      <c r="J5" s="359" t="s">
        <v>45</v>
      </c>
      <c r="K5" s="352" t="s">
        <v>46</v>
      </c>
      <c r="L5" s="352" t="s">
        <v>47</v>
      </c>
      <c r="M5" s="352" t="s">
        <v>49</v>
      </c>
      <c r="N5" s="352" t="s">
        <v>50</v>
      </c>
      <c r="O5" s="352" t="s">
        <v>48</v>
      </c>
      <c r="P5" s="220" t="s">
        <v>51</v>
      </c>
      <c r="Q5" s="135" t="s">
        <v>52</v>
      </c>
    </row>
    <row r="6" spans="1:17" ht="25.5" customHeight="1" thickBot="1">
      <c r="A6" s="362"/>
      <c r="B6" s="364"/>
      <c r="C6" s="356"/>
      <c r="D6" s="356"/>
      <c r="E6" s="356"/>
      <c r="F6" s="370"/>
      <c r="G6" s="356"/>
      <c r="H6" s="356"/>
      <c r="I6" s="358"/>
      <c r="J6" s="360"/>
      <c r="K6" s="353"/>
      <c r="L6" s="353"/>
      <c r="M6" s="353"/>
      <c r="N6" s="353"/>
      <c r="O6" s="353"/>
      <c r="P6" s="221" t="s">
        <v>53</v>
      </c>
      <c r="Q6" s="136" t="s">
        <v>54</v>
      </c>
    </row>
    <row r="7" spans="1:17" s="119" customFormat="1" ht="25.5">
      <c r="A7" s="202">
        <v>1</v>
      </c>
      <c r="B7" s="203" t="s">
        <v>210</v>
      </c>
      <c r="C7" s="204" t="str">
        <f>食材明細!K2</f>
        <v>日式炊飯</v>
      </c>
      <c r="D7" s="205" t="str">
        <f>食材明細!K12</f>
        <v>沙茶素雞</v>
      </c>
      <c r="E7" s="204" t="s">
        <v>251</v>
      </c>
      <c r="F7" s="204" t="str">
        <f>食材明細!O12</f>
        <v>香菇蒸蛋</v>
      </c>
      <c r="G7" s="204" t="str">
        <f>食材明細!K19</f>
        <v>有機青菜</v>
      </c>
      <c r="H7" s="204" t="str">
        <f>食材明細!K22</f>
        <v>玉米濃湯</v>
      </c>
      <c r="I7" s="206" t="str">
        <f>食材明細!K27</f>
        <v>水果</v>
      </c>
      <c r="J7" s="207">
        <v>4.193464052287581</v>
      </c>
      <c r="K7" s="208">
        <v>2.2390909090909092</v>
      </c>
      <c r="L7" s="208">
        <v>1.6500000000000001</v>
      </c>
      <c r="M7" s="208">
        <v>2.2000000000000002</v>
      </c>
      <c r="N7" s="208">
        <v>1</v>
      </c>
      <c r="O7" s="208">
        <v>0</v>
      </c>
      <c r="P7" s="231">
        <f>J7*70+K7*75+L7*25+M7*45+N7*60+O7*150</f>
        <v>661.72430184194889</v>
      </c>
      <c r="Q7" s="309">
        <v>204.14000000000001</v>
      </c>
    </row>
    <row r="8" spans="1:17" ht="25.5">
      <c r="A8" s="173">
        <v>2</v>
      </c>
      <c r="B8" s="174" t="s">
        <v>211</v>
      </c>
      <c r="C8" s="175" t="str">
        <f>食材明細!K29</f>
        <v>有機白飯</v>
      </c>
      <c r="D8" s="175" t="str">
        <f>食材明細!K30</f>
        <v>柚香豆包</v>
      </c>
      <c r="E8" s="175" t="str">
        <f>食材明細!K33</f>
        <v>南瓜燴什錦</v>
      </c>
      <c r="F8" s="175" t="str">
        <f>食材明細!O33</f>
        <v>醬爆芝麻干片</v>
      </c>
      <c r="G8" s="175" t="str">
        <f>食材明細!K40</f>
        <v>有機青菜</v>
      </c>
      <c r="H8" s="175" t="str">
        <f>食材明細!K42</f>
        <v>榨菜粉絲湯</v>
      </c>
      <c r="I8" s="176" t="str">
        <f>食材明細!K46</f>
        <v>水果</v>
      </c>
      <c r="J8" s="120">
        <v>4.2266666666666666</v>
      </c>
      <c r="K8" s="121">
        <v>3.1671428571428573</v>
      </c>
      <c r="L8" s="121">
        <v>1.1200000000000001</v>
      </c>
      <c r="M8" s="121">
        <v>2.2999999999999998</v>
      </c>
      <c r="N8" s="121">
        <v>1</v>
      </c>
      <c r="O8" s="121">
        <v>0</v>
      </c>
      <c r="P8" s="232">
        <f t="shared" ref="P8:P24" si="0">J8*70+K8*75+L8*25+M8*45+N8*60+O8*150</f>
        <v>724.90238095238101</v>
      </c>
      <c r="Q8" s="310">
        <v>179.51999999999998</v>
      </c>
    </row>
    <row r="9" spans="1:17" s="95" customFormat="1" ht="25.5">
      <c r="A9" s="173">
        <v>4</v>
      </c>
      <c r="B9" s="177" t="s">
        <v>212</v>
      </c>
      <c r="C9" s="178" t="str">
        <f>食材明細!K66</f>
        <v>糙米飯</v>
      </c>
      <c r="D9" s="178" t="str">
        <f>食材明細!K68</f>
        <v>野菇焗烤</v>
      </c>
      <c r="E9" s="178" t="str">
        <f>食材明細!K74</f>
        <v>番茄炒蛋</v>
      </c>
      <c r="F9" s="178" t="str">
        <f>食材明細!O74</f>
        <v>薑燒南瓜</v>
      </c>
      <c r="G9" s="178" t="str">
        <f>食材明細!K79</f>
        <v>有機青菜</v>
      </c>
      <c r="H9" s="178" t="str">
        <f>食材明細!K82</f>
        <v>肉骨茶湯</v>
      </c>
      <c r="I9" s="179" t="str">
        <f>食材明細!K86</f>
        <v>水果</v>
      </c>
      <c r="J9" s="120">
        <v>4.6905882352941175</v>
      </c>
      <c r="K9" s="121">
        <v>1.6623376623376624</v>
      </c>
      <c r="L9" s="121">
        <v>1.8</v>
      </c>
      <c r="M9" s="121">
        <v>2.5</v>
      </c>
      <c r="N9" s="121">
        <v>1</v>
      </c>
      <c r="O9" s="121">
        <v>0</v>
      </c>
      <c r="P9" s="232">
        <f t="shared" si="0"/>
        <v>670.51650114591291</v>
      </c>
      <c r="Q9" s="310">
        <v>197.27</v>
      </c>
    </row>
    <row r="10" spans="1:17" s="95" customFormat="1" ht="26.25" thickBot="1">
      <c r="A10" s="180">
        <v>5</v>
      </c>
      <c r="B10" s="181" t="s">
        <v>213</v>
      </c>
      <c r="C10" s="182" t="str">
        <f>食材明細!K88</f>
        <v>紅藜小米飯</v>
      </c>
      <c r="D10" s="182" t="str">
        <f>食材明細!K91</f>
        <v>椰漿咖哩什錦</v>
      </c>
      <c r="E10" s="182" t="str">
        <f>食材明細!K97</f>
        <v>豆皮白菜滷</v>
      </c>
      <c r="F10" s="182" t="str">
        <f>食材明細!O97</f>
        <v>金沙鮑菇</v>
      </c>
      <c r="G10" s="182" t="str">
        <f>食材明細!K102</f>
        <v>有機青菜</v>
      </c>
      <c r="H10" s="217" t="str">
        <f>食材明細!K105</f>
        <v>紅豆湯</v>
      </c>
      <c r="I10" s="183" t="str">
        <f>食材明細!K106</f>
        <v>水果</v>
      </c>
      <c r="J10" s="126">
        <v>4.8</v>
      </c>
      <c r="K10" s="127">
        <v>1.3484848484848486</v>
      </c>
      <c r="L10" s="127">
        <v>2.2299999999999995</v>
      </c>
      <c r="M10" s="127">
        <v>2.4</v>
      </c>
      <c r="N10" s="127">
        <v>1</v>
      </c>
      <c r="O10" s="127">
        <v>0</v>
      </c>
      <c r="P10" s="233">
        <f t="shared" si="0"/>
        <v>660.88636363636363</v>
      </c>
      <c r="Q10" s="322">
        <v>201.53</v>
      </c>
    </row>
    <row r="11" spans="1:17" s="95" customFormat="1" ht="25.5">
      <c r="A11" s="184">
        <v>8</v>
      </c>
      <c r="B11" s="185" t="s">
        <v>210</v>
      </c>
      <c r="C11" s="186" t="str">
        <f>食材明細!K108</f>
        <v>小米飯</v>
      </c>
      <c r="D11" s="186" t="str">
        <f>食材明細!K110</f>
        <v>塔香三杯麵腸</v>
      </c>
      <c r="E11" s="186" t="str">
        <f>食材明細!K117</f>
        <v>五香滷味</v>
      </c>
      <c r="F11" s="186" t="str">
        <f>食材明細!O117</f>
        <v>翡翠蒸蛋</v>
      </c>
      <c r="G11" s="186" t="str">
        <f>食材明細!K122</f>
        <v>有機青菜</v>
      </c>
      <c r="H11" s="186" t="str">
        <f>食材明細!K124</f>
        <v>味噌海芽湯</v>
      </c>
      <c r="I11" s="172" t="str">
        <f>食材明細!K128</f>
        <v>水果</v>
      </c>
      <c r="J11" s="197">
        <v>4.22</v>
      </c>
      <c r="K11" s="198">
        <v>2.2981818181818183</v>
      </c>
      <c r="L11" s="198">
        <v>1.47</v>
      </c>
      <c r="M11" s="198">
        <v>2.2999999999999998</v>
      </c>
      <c r="N11" s="198">
        <v>1</v>
      </c>
      <c r="O11" s="198">
        <v>0</v>
      </c>
      <c r="P11" s="234">
        <f t="shared" si="0"/>
        <v>668.01363636363635</v>
      </c>
      <c r="Q11" s="312">
        <v>371.77000000000004</v>
      </c>
    </row>
    <row r="12" spans="1:17" s="95" customFormat="1" ht="25.5">
      <c r="A12" s="173">
        <v>9</v>
      </c>
      <c r="B12" s="177" t="s">
        <v>211</v>
      </c>
      <c r="C12" s="178" t="str">
        <f>食材明細!K130</f>
        <v>有機白飯</v>
      </c>
      <c r="D12" s="178" t="str">
        <f>食材明細!K131</f>
        <v>醬燒菇菇滷蛋</v>
      </c>
      <c r="E12" s="178" t="str">
        <f>食材明細!K140</f>
        <v>咖哩時蔬洋芋</v>
      </c>
      <c r="F12" s="178" t="str">
        <f>食材明細!O140</f>
        <v>塔香茄子</v>
      </c>
      <c r="G12" s="178" t="str">
        <f>食材明細!K146</f>
        <v>有機青菜</v>
      </c>
      <c r="H12" s="218" t="str">
        <f>食材明細!K149</f>
        <v>綠豆湯</v>
      </c>
      <c r="I12" s="179" t="str">
        <f>食材明細!K150</f>
        <v>水果</v>
      </c>
      <c r="J12" s="120">
        <v>4.7700000000000005</v>
      </c>
      <c r="K12" s="121">
        <v>2.15</v>
      </c>
      <c r="L12" s="121">
        <v>1.78</v>
      </c>
      <c r="M12" s="121">
        <v>2.4</v>
      </c>
      <c r="N12" s="121">
        <v>0</v>
      </c>
      <c r="O12" s="121">
        <v>0.5</v>
      </c>
      <c r="P12" s="232">
        <f t="shared" si="0"/>
        <v>722.65000000000009</v>
      </c>
      <c r="Q12" s="310">
        <v>597</v>
      </c>
    </row>
    <row r="13" spans="1:17" s="118" customFormat="1" ht="25.5">
      <c r="A13" s="173">
        <v>11</v>
      </c>
      <c r="B13" s="177" t="s">
        <v>212</v>
      </c>
      <c r="C13" s="178" t="str">
        <f>食材明細!K173</f>
        <v>薏仁飯</v>
      </c>
      <c r="D13" s="178" t="str">
        <f>食材明細!K175</f>
        <v>素菜春捲</v>
      </c>
      <c r="E13" s="178" t="str">
        <f>食材明細!K180</f>
        <v>韓式寬粉</v>
      </c>
      <c r="F13" s="178" t="str">
        <f>食材明細!O175</f>
        <v>海結燒豆干</v>
      </c>
      <c r="G13" s="178" t="str">
        <f>食材明細!K186</f>
        <v>有機青菜</v>
      </c>
      <c r="H13" s="178" t="str">
        <f>食材明細!K189</f>
        <v>蘿蔔芹菜湯</v>
      </c>
      <c r="I13" s="179" t="str">
        <f>食材明細!K193</f>
        <v>鮮奶</v>
      </c>
      <c r="J13" s="120">
        <v>5.666666666666667</v>
      </c>
      <c r="K13" s="121">
        <v>1</v>
      </c>
      <c r="L13" s="121">
        <v>2.1999999999999997</v>
      </c>
      <c r="M13" s="121">
        <v>2.5</v>
      </c>
      <c r="N13" s="121">
        <v>1</v>
      </c>
      <c r="O13" s="121">
        <v>0</v>
      </c>
      <c r="P13" s="232">
        <f t="shared" si="0"/>
        <v>699.16666666666663</v>
      </c>
      <c r="Q13" s="310">
        <v>174.12</v>
      </c>
    </row>
    <row r="14" spans="1:17" s="118" customFormat="1" ht="26.25" thickBot="1">
      <c r="A14" s="210">
        <v>12</v>
      </c>
      <c r="B14" s="211" t="s">
        <v>213</v>
      </c>
      <c r="C14" s="212" t="str">
        <f>食材明細!K195</f>
        <v>古早味麵線</v>
      </c>
      <c r="D14" s="212" t="str">
        <f>食材明細!K202</f>
        <v>筍干油腐</v>
      </c>
      <c r="E14" s="212" t="str">
        <f>食材明細!K210</f>
        <v>香烤地瓜</v>
      </c>
      <c r="F14" s="212" t="str">
        <f>食材明細!O202</f>
        <v>照燒素干貝</v>
      </c>
      <c r="G14" s="212" t="str">
        <f>食材明細!K211</f>
        <v>有機青菜</v>
      </c>
      <c r="H14" s="212" t="s">
        <v>605</v>
      </c>
      <c r="I14" s="213" t="str">
        <f>食材明細!K217</f>
        <v>水果</v>
      </c>
      <c r="J14" s="214">
        <v>3.7936666666666663</v>
      </c>
      <c r="K14" s="215">
        <v>2.2034632034632033</v>
      </c>
      <c r="L14" s="215">
        <v>1.82</v>
      </c>
      <c r="M14" s="215">
        <v>2.2999999999999998</v>
      </c>
      <c r="N14" s="215">
        <v>1</v>
      </c>
      <c r="O14" s="215">
        <v>0</v>
      </c>
      <c r="P14" s="235">
        <f t="shared" si="0"/>
        <v>639.8164069264069</v>
      </c>
      <c r="Q14" s="313">
        <v>189.14999999999998</v>
      </c>
    </row>
    <row r="15" spans="1:17" s="118" customFormat="1" ht="25.5">
      <c r="A15" s="184">
        <v>15</v>
      </c>
      <c r="B15" s="185" t="s">
        <v>210</v>
      </c>
      <c r="C15" s="186" t="str">
        <f>食材明細!K219</f>
        <v>麥片飯</v>
      </c>
      <c r="D15" s="186" t="str">
        <f>食材明細!K221</f>
        <v>鹽酥什錦菇</v>
      </c>
      <c r="E15" s="186" t="str">
        <f>食材明細!K226</f>
        <v>蘿蔔燴油腐</v>
      </c>
      <c r="F15" s="186" t="str">
        <f>食材明細!O221</f>
        <v>抱蛋蘿蔔糕</v>
      </c>
      <c r="G15" s="186" t="str">
        <f>食材明細!K231</f>
        <v>有機青菜</v>
      </c>
      <c r="H15" s="302" t="str">
        <f>食材明細!K234</f>
        <v>雙丁西米露</v>
      </c>
      <c r="I15" s="187" t="str">
        <f>食材明細!K238</f>
        <v>水果</v>
      </c>
      <c r="J15" s="145">
        <v>4.9339826839826832</v>
      </c>
      <c r="K15" s="146">
        <v>1.448051948051948</v>
      </c>
      <c r="L15" s="146">
        <v>1.75</v>
      </c>
      <c r="M15" s="321">
        <v>2.5</v>
      </c>
      <c r="N15" s="321">
        <v>1</v>
      </c>
      <c r="O15" s="321">
        <v>0</v>
      </c>
      <c r="P15" s="236">
        <f t="shared" si="0"/>
        <v>670.23268398268397</v>
      </c>
      <c r="Q15" s="323">
        <v>195.06</v>
      </c>
    </row>
    <row r="16" spans="1:17" s="95" customFormat="1" ht="25.5">
      <c r="A16" s="173">
        <v>16</v>
      </c>
      <c r="B16" s="177" t="s">
        <v>211</v>
      </c>
      <c r="C16" s="178" t="str">
        <f>食材明細!K240</f>
        <v>有機白飯</v>
      </c>
      <c r="D16" s="178" t="str">
        <f>食材明細!K241</f>
        <v>素羅漢齋</v>
      </c>
      <c r="E16" s="178" t="str">
        <f>食材明細!K246</f>
        <v>三色炒蛋</v>
      </c>
      <c r="F16" s="178" t="str">
        <f>食材明細!O246</f>
        <v>雙薯干丁</v>
      </c>
      <c r="G16" s="178" t="str">
        <f>食材明細!K251</f>
        <v>有機青菜</v>
      </c>
      <c r="H16" s="178" t="str">
        <f>食材明細!K254</f>
        <v>羅宋湯</v>
      </c>
      <c r="I16" s="179" t="str">
        <f>食材明細!K257</f>
        <v>水果</v>
      </c>
      <c r="J16" s="120">
        <v>4.3113487819370171</v>
      </c>
      <c r="K16" s="121">
        <v>2.2088311688311686</v>
      </c>
      <c r="L16" s="121">
        <v>1.3599999999999999</v>
      </c>
      <c r="M16" s="121">
        <v>2.4</v>
      </c>
      <c r="N16" s="121">
        <v>1</v>
      </c>
      <c r="O16" s="121">
        <v>0</v>
      </c>
      <c r="P16" s="232">
        <f t="shared" si="0"/>
        <v>669.45675239792888</v>
      </c>
      <c r="Q16" s="310">
        <v>176.93</v>
      </c>
    </row>
    <row r="17" spans="1:17" s="95" customFormat="1" ht="25.5">
      <c r="A17" s="173">
        <v>18</v>
      </c>
      <c r="B17" s="177" t="s">
        <v>212</v>
      </c>
      <c r="C17" s="178" t="str">
        <f>食材明細!K278</f>
        <v>雜糧飯</v>
      </c>
      <c r="D17" s="178" t="str">
        <f>食材明細!K283</f>
        <v>西魯豆包絲</v>
      </c>
      <c r="E17" s="178" t="str">
        <f>食材明細!K289</f>
        <v>義式時蔬</v>
      </c>
      <c r="F17" s="178" t="str">
        <f>食材明細!O283</f>
        <v>唐揚豆腐</v>
      </c>
      <c r="G17" s="178" t="str">
        <f>食材明細!K295</f>
        <v>有機青菜</v>
      </c>
      <c r="H17" s="178" t="str">
        <f>食材明細!K298</f>
        <v>玉米鮮味湯</v>
      </c>
      <c r="I17" s="179" t="str">
        <f>食材明細!K302</f>
        <v>水果</v>
      </c>
      <c r="J17" s="120">
        <v>4.68</v>
      </c>
      <c r="K17" s="121">
        <v>1.8901515151515151</v>
      </c>
      <c r="L17" s="121">
        <v>1.77</v>
      </c>
      <c r="M17" s="121">
        <v>2.2999999999999998</v>
      </c>
      <c r="N17" s="121">
        <v>1</v>
      </c>
      <c r="O17" s="121">
        <v>0</v>
      </c>
      <c r="P17" s="232">
        <f t="shared" si="0"/>
        <v>677.11136363636365</v>
      </c>
      <c r="Q17" s="310">
        <v>190.67500000000001</v>
      </c>
    </row>
    <row r="18" spans="1:17" s="118" customFormat="1" ht="26.25" thickBot="1">
      <c r="A18" s="210">
        <v>19</v>
      </c>
      <c r="B18" s="211" t="s">
        <v>213</v>
      </c>
      <c r="C18" s="212" t="str">
        <f>食材明細!K304</f>
        <v>炸醬麵</v>
      </c>
      <c r="D18" s="212" t="str">
        <f>食材明細!K313</f>
        <v>糖醋素雞</v>
      </c>
      <c r="E18" s="212" t="str">
        <f>食材明細!K319</f>
        <v>鮮奶饅頭</v>
      </c>
      <c r="F18" s="212" t="str">
        <f>食材明細!O313</f>
        <v>玉米蒸蛋</v>
      </c>
      <c r="G18" s="212" t="str">
        <f>食材明細!K320</f>
        <v>有機青菜</v>
      </c>
      <c r="H18" s="212" t="str">
        <f>食材明細!K322</f>
        <v>紫菜蛋花湯</v>
      </c>
      <c r="I18" s="213" t="str">
        <f>食材明細!K325</f>
        <v>水果</v>
      </c>
      <c r="J18" s="214">
        <v>4.2799999999999994</v>
      </c>
      <c r="K18" s="215">
        <v>2.5481818181818183</v>
      </c>
      <c r="L18" s="215">
        <v>1.1300000000000001</v>
      </c>
      <c r="M18" s="215">
        <v>2.2999999999999998</v>
      </c>
      <c r="N18" s="215">
        <v>1</v>
      </c>
      <c r="O18" s="215">
        <v>0</v>
      </c>
      <c r="P18" s="235">
        <f t="shared" si="0"/>
        <v>682.4636363636364</v>
      </c>
      <c r="Q18" s="313">
        <v>368.47000000000014</v>
      </c>
    </row>
    <row r="19" spans="1:17" s="95" customFormat="1" ht="25.5">
      <c r="A19" s="184">
        <v>22</v>
      </c>
      <c r="B19" s="185" t="s">
        <v>210</v>
      </c>
      <c r="C19" s="186" t="str">
        <f>食材明細!K327</f>
        <v>小米飯</v>
      </c>
      <c r="D19" s="186" t="str">
        <f>食材明細!K329</f>
        <v>鹹冬瓜素肉燥</v>
      </c>
      <c r="E19" s="186" t="str">
        <f>食材明細!K334</f>
        <v>絲瓜燴凍豆腐</v>
      </c>
      <c r="F19" s="186" t="str">
        <f>食材明細!O334</f>
        <v>焗烤時蔬</v>
      </c>
      <c r="G19" s="186" t="str">
        <f>食材明細!K340</f>
        <v>有機青菜</v>
      </c>
      <c r="H19" s="186" t="str">
        <f>食材明細!K342</f>
        <v>番茄蛋花湯</v>
      </c>
      <c r="I19" s="195" t="str">
        <f>食材明細!K345</f>
        <v>水果</v>
      </c>
      <c r="J19" s="123">
        <v>4.3366013071895422</v>
      </c>
      <c r="K19" s="124">
        <v>2.0612662337662337</v>
      </c>
      <c r="L19" s="124">
        <v>1.83</v>
      </c>
      <c r="M19" s="124">
        <v>2.4</v>
      </c>
      <c r="N19" s="124">
        <v>1</v>
      </c>
      <c r="O19" s="124">
        <v>0</v>
      </c>
      <c r="P19" s="236">
        <f t="shared" si="0"/>
        <v>671.90705903573553</v>
      </c>
      <c r="Q19" s="315">
        <v>425.3</v>
      </c>
    </row>
    <row r="20" spans="1:17" s="95" customFormat="1" ht="25.5">
      <c r="A20" s="173">
        <v>23</v>
      </c>
      <c r="B20" s="177" t="s">
        <v>211</v>
      </c>
      <c r="C20" s="178" t="str">
        <f>食材明細!C347</f>
        <v>有機白飯</v>
      </c>
      <c r="D20" s="178" t="str">
        <f>食材明細!K348</f>
        <v>歐式匈牙利燉油腐</v>
      </c>
      <c r="E20" s="178" t="str">
        <f>食材明細!K354</f>
        <v>沙茶粉絲煲</v>
      </c>
      <c r="F20" s="178" t="str">
        <f>食材明細!O354</f>
        <v>南瓜蒸蛋</v>
      </c>
      <c r="G20" s="178" t="str">
        <f>食材明細!K360</f>
        <v>有機青菜</v>
      </c>
      <c r="H20" s="178" t="str">
        <f>食材明細!K363</f>
        <v>黃瓜金菇湯</v>
      </c>
      <c r="I20" s="196" t="str">
        <f>食材明細!K366</f>
        <v>鮮奶</v>
      </c>
      <c r="J20" s="120">
        <v>4.7254901960784315</v>
      </c>
      <c r="K20" s="121">
        <v>1.4545454545454546</v>
      </c>
      <c r="L20" s="121">
        <v>1.6900000000000002</v>
      </c>
      <c r="M20" s="121">
        <v>2.2999999999999998</v>
      </c>
      <c r="N20" s="121">
        <v>1</v>
      </c>
      <c r="O20" s="121">
        <v>0</v>
      </c>
      <c r="P20" s="232">
        <f t="shared" si="0"/>
        <v>645.62522281639929</v>
      </c>
      <c r="Q20" s="310">
        <v>178.41</v>
      </c>
    </row>
    <row r="21" spans="1:17" s="118" customFormat="1" ht="25.5">
      <c r="A21" s="294">
        <v>25</v>
      </c>
      <c r="B21" s="295" t="s">
        <v>212</v>
      </c>
      <c r="C21" s="296" t="str">
        <f>食材明細!K384</f>
        <v>蕃茄義大利麵</v>
      </c>
      <c r="D21" s="296" t="str">
        <f>食材明細!K392</f>
        <v>三色蛋</v>
      </c>
      <c r="E21" s="296" t="str">
        <f>食材明細!K397</f>
        <v>紅豆包</v>
      </c>
      <c r="F21" s="296" t="str">
        <f>食材明細!O397</f>
        <v>咖哩素肚</v>
      </c>
      <c r="G21" s="296" t="str">
        <f>食材明細!K401</f>
        <v>有機青菜</v>
      </c>
      <c r="H21" s="218" t="str">
        <f>食材明細!K403</f>
        <v>銀耳枸杞湯</v>
      </c>
      <c r="I21" s="297" t="str">
        <f>食材明細!K406</f>
        <v>水果</v>
      </c>
      <c r="J21" s="303">
        <v>4.7709803921568632</v>
      </c>
      <c r="K21" s="304">
        <v>2.6114285714285712</v>
      </c>
      <c r="L21" s="304">
        <v>1.0699999999999998</v>
      </c>
      <c r="M21" s="304">
        <v>2.2000000000000002</v>
      </c>
      <c r="N21" s="304">
        <v>0</v>
      </c>
      <c r="O21" s="304">
        <v>0.5</v>
      </c>
      <c r="P21" s="301">
        <f t="shared" si="0"/>
        <v>730.57577030812331</v>
      </c>
      <c r="Q21" s="316">
        <v>279</v>
      </c>
    </row>
    <row r="22" spans="1:17" s="118" customFormat="1" ht="26.25" thickBot="1">
      <c r="A22" s="180">
        <v>26</v>
      </c>
      <c r="B22" s="181" t="s">
        <v>213</v>
      </c>
      <c r="C22" s="182" t="str">
        <f>食材明細!K408</f>
        <v>胚芽飯</v>
      </c>
      <c r="D22" s="182" t="str">
        <f>食材明細!K410</f>
        <v>南洋菇菇素雞</v>
      </c>
      <c r="E22" s="182" t="str">
        <f>食材明細!K419</f>
        <v>塔香干丁</v>
      </c>
      <c r="F22" s="182" t="str">
        <f>食材明細!O410</f>
        <v>榨菜絲炒白花椰</v>
      </c>
      <c r="G22" s="182" t="str">
        <f>食材明細!K426</f>
        <v>有機青菜</v>
      </c>
      <c r="H22" s="182" t="str">
        <f>食材明細!K429</f>
        <v>大滷湯</v>
      </c>
      <c r="I22" s="293" t="str">
        <f>食材明細!K434</f>
        <v>水果</v>
      </c>
      <c r="J22" s="126">
        <v>4.18</v>
      </c>
      <c r="K22" s="127">
        <v>1.6900000000000002</v>
      </c>
      <c r="L22" s="127">
        <v>2.3299999999999996</v>
      </c>
      <c r="M22" s="127">
        <v>2.2999999999999998</v>
      </c>
      <c r="N22" s="127">
        <v>1</v>
      </c>
      <c r="O22" s="127">
        <v>0</v>
      </c>
      <c r="P22" s="233">
        <f t="shared" si="0"/>
        <v>641.09999999999991</v>
      </c>
      <c r="Q22" s="311">
        <v>379.07000000000005</v>
      </c>
    </row>
    <row r="23" spans="1:17" s="95" customFormat="1" ht="25.5">
      <c r="A23" s="281">
        <v>29</v>
      </c>
      <c r="B23" s="282" t="s">
        <v>210</v>
      </c>
      <c r="C23" s="283" t="str">
        <f>食材明細!K521</f>
        <v>紅藜小米飯</v>
      </c>
      <c r="D23" s="283" t="str">
        <f>食材明細!K524</f>
        <v>野菜天婦羅</v>
      </c>
      <c r="E23" s="283" t="str">
        <f>食材明細!K529</f>
        <v>麻婆豆腐</v>
      </c>
      <c r="F23" s="283" t="str">
        <f>食材明細!O529</f>
        <v>地瓜番茄和風烘蛋</v>
      </c>
      <c r="G23" s="283" t="str">
        <f>食材明細!K537</f>
        <v>有機青菜</v>
      </c>
      <c r="H23" s="283" t="str">
        <f>食材明細!K539</f>
        <v>鄉村風蔬菜湯</v>
      </c>
      <c r="I23" s="284" t="str">
        <f>食材明細!K542</f>
        <v>水果</v>
      </c>
      <c r="J23" s="289">
        <v>4.8716577540106947</v>
      </c>
      <c r="K23" s="290">
        <v>2.1371753246753249</v>
      </c>
      <c r="L23" s="290">
        <v>1.66</v>
      </c>
      <c r="M23" s="290">
        <v>2.5</v>
      </c>
      <c r="N23" s="290">
        <v>1</v>
      </c>
      <c r="O23" s="290">
        <v>0</v>
      </c>
      <c r="P23" s="288">
        <f t="shared" si="0"/>
        <v>715.30419213139805</v>
      </c>
      <c r="Q23" s="317">
        <v>257.92999999999995</v>
      </c>
    </row>
    <row r="24" spans="1:17" s="95" customFormat="1" ht="25.5">
      <c r="A24" s="177">
        <v>30</v>
      </c>
      <c r="B24" s="177" t="s">
        <v>373</v>
      </c>
      <c r="C24" s="178" t="str">
        <f>食材明細!K544</f>
        <v>有機白飯</v>
      </c>
      <c r="D24" s="178" t="str">
        <f>食材明細!K545</f>
        <v>咖哩素肚</v>
      </c>
      <c r="E24" s="178" t="str">
        <f>食材明細!K549</f>
        <v>海芽蛋拌時蔬</v>
      </c>
      <c r="F24" s="178" t="str">
        <f>食材明細!O549</f>
        <v>醬爆芝麻干片</v>
      </c>
      <c r="G24" s="178" t="str">
        <f>食材明細!K555</f>
        <v>有機青菜</v>
      </c>
      <c r="H24" s="178" t="str">
        <f>食材明細!K558</f>
        <v>銀羅鮮菇湯</v>
      </c>
      <c r="I24" s="178" t="str">
        <f>食材明細!K562</f>
        <v>水果</v>
      </c>
      <c r="J24" s="121">
        <v>3.7800000000000002</v>
      </c>
      <c r="K24" s="121">
        <v>1.8753246753246753</v>
      </c>
      <c r="L24" s="121">
        <v>2</v>
      </c>
      <c r="M24" s="121">
        <v>2.4</v>
      </c>
      <c r="N24" s="121">
        <v>1</v>
      </c>
      <c r="O24" s="121">
        <v>0</v>
      </c>
      <c r="P24" s="232">
        <f t="shared" si="0"/>
        <v>623.24935064935062</v>
      </c>
      <c r="Q24" s="232">
        <v>219.3</v>
      </c>
    </row>
    <row r="25" spans="1:17" s="230" customFormat="1" ht="19.5">
      <c r="A25" s="371" t="s">
        <v>55</v>
      </c>
      <c r="B25" s="371"/>
      <c r="C25" s="371"/>
      <c r="D25" s="371"/>
      <c r="E25" s="371"/>
      <c r="F25" s="371"/>
      <c r="G25" s="371"/>
      <c r="H25" s="371"/>
      <c r="I25" s="371"/>
      <c r="J25" s="229">
        <f>AVERAGE(J7:J24)</f>
        <v>4.5128396334964958</v>
      </c>
      <c r="K25" s="229">
        <f>AVERAGE(K7:K24)</f>
        <v>1.9996476671476673</v>
      </c>
      <c r="L25" s="229">
        <f>AVERAGE(L7:L24)</f>
        <v>1.7033333333333331</v>
      </c>
      <c r="M25" s="229">
        <f>AVERAGE(M7:M24)</f>
        <v>2.3611111111111112</v>
      </c>
      <c r="N25" s="229">
        <v>1</v>
      </c>
      <c r="O25" s="229">
        <v>0.5</v>
      </c>
      <c r="P25" s="237">
        <f>AVERAGE(P7:P24)</f>
        <v>676.37234938082975</v>
      </c>
      <c r="Q25" s="372" t="s">
        <v>56</v>
      </c>
    </row>
    <row r="26" spans="1:17" ht="21">
      <c r="A26" s="348" t="s">
        <v>57</v>
      </c>
      <c r="B26" s="348"/>
      <c r="C26" s="348"/>
      <c r="D26" s="348"/>
      <c r="E26" s="348"/>
      <c r="F26" s="348"/>
      <c r="G26" s="348"/>
      <c r="H26" s="349" t="s">
        <v>214</v>
      </c>
      <c r="I26" s="349"/>
      <c r="J26" s="350" t="s">
        <v>59</v>
      </c>
      <c r="K26" s="350"/>
      <c r="L26" s="350"/>
      <c r="M26" s="351" t="s">
        <v>60</v>
      </c>
      <c r="N26" s="351"/>
      <c r="O26" s="351"/>
      <c r="P26" s="351"/>
      <c r="Q26" s="373"/>
    </row>
    <row r="27" spans="1:17" ht="19.5">
      <c r="A27" s="340" t="s">
        <v>61</v>
      </c>
      <c r="B27" s="341"/>
      <c r="C27" s="341"/>
      <c r="D27" s="344" t="s">
        <v>62</v>
      </c>
      <c r="E27" s="344" t="s">
        <v>63</v>
      </c>
      <c r="F27" s="375" t="s">
        <v>215</v>
      </c>
      <c r="G27" s="344"/>
      <c r="H27" s="344" t="s">
        <v>65</v>
      </c>
      <c r="I27" s="344" t="s">
        <v>66</v>
      </c>
      <c r="J27" s="332" t="s">
        <v>67</v>
      </c>
      <c r="K27" s="332"/>
      <c r="L27" s="332"/>
      <c r="M27" s="332" t="s">
        <v>68</v>
      </c>
      <c r="N27" s="332"/>
      <c r="O27" s="332" t="s">
        <v>69</v>
      </c>
      <c r="P27" s="332"/>
      <c r="Q27" s="376">
        <f>AVERAGE(Q7:Q24)</f>
        <v>265.81361111111113</v>
      </c>
    </row>
    <row r="28" spans="1:17" ht="19.5">
      <c r="A28" s="342"/>
      <c r="B28" s="343"/>
      <c r="C28" s="343"/>
      <c r="D28" s="345"/>
      <c r="E28" s="345"/>
      <c r="F28" s="344"/>
      <c r="G28" s="345"/>
      <c r="H28" s="345"/>
      <c r="I28" s="345"/>
      <c r="J28" s="336" t="s">
        <v>70</v>
      </c>
      <c r="K28" s="336"/>
      <c r="L28" s="137" t="s">
        <v>71</v>
      </c>
      <c r="M28" s="333"/>
      <c r="N28" s="333"/>
      <c r="O28" s="333"/>
      <c r="P28" s="333"/>
      <c r="Q28" s="376"/>
    </row>
    <row r="29" spans="1:17" ht="17.25" thickBot="1">
      <c r="A29" s="337">
        <v>18</v>
      </c>
      <c r="B29" s="338"/>
      <c r="C29" s="338"/>
      <c r="D29" s="138">
        <v>0</v>
      </c>
      <c r="E29" s="138">
        <v>0</v>
      </c>
      <c r="F29" s="138">
        <v>0</v>
      </c>
      <c r="G29" s="138"/>
      <c r="H29" s="138"/>
      <c r="I29" s="138"/>
      <c r="J29" s="339"/>
      <c r="K29" s="339"/>
      <c r="L29" s="139"/>
      <c r="M29" s="339">
        <v>4</v>
      </c>
      <c r="N29" s="339"/>
      <c r="O29" s="339">
        <v>4</v>
      </c>
      <c r="P29" s="339"/>
      <c r="Q29" s="377"/>
    </row>
    <row r="30" spans="1:17" ht="27.75">
      <c r="A30" s="188"/>
      <c r="B30" s="189"/>
      <c r="C30" s="140"/>
      <c r="D30" s="141"/>
      <c r="E30" s="142"/>
      <c r="F30" s="142"/>
      <c r="G30" s="143" t="s">
        <v>72</v>
      </c>
      <c r="H30" s="330" t="s">
        <v>73</v>
      </c>
      <c r="I30" s="331"/>
      <c r="J30" s="331"/>
      <c r="K30" s="331"/>
      <c r="L30" s="142"/>
      <c r="M30" s="142"/>
      <c r="N30" s="190"/>
      <c r="O30" s="191"/>
      <c r="P30" s="238"/>
      <c r="Q30" s="192"/>
    </row>
    <row r="31" spans="1:17">
      <c r="A31" s="188"/>
      <c r="B31" s="374"/>
      <c r="C31" s="374"/>
      <c r="D31" s="374"/>
      <c r="E31" s="374"/>
      <c r="F31" s="374"/>
      <c r="G31" s="374"/>
      <c r="H31" s="374"/>
      <c r="I31" s="374"/>
      <c r="J31" s="374"/>
      <c r="K31" s="374"/>
      <c r="L31" s="374"/>
      <c r="M31" s="374"/>
      <c r="N31" s="374"/>
      <c r="O31" s="374"/>
      <c r="P31" s="238"/>
      <c r="Q31" s="192"/>
    </row>
    <row r="32" spans="1:17">
      <c r="A32" s="188"/>
      <c r="B32" s="374"/>
      <c r="C32" s="374"/>
      <c r="D32" s="374"/>
      <c r="E32" s="374"/>
      <c r="F32" s="374"/>
      <c r="G32" s="374"/>
      <c r="H32" s="374"/>
      <c r="I32" s="374"/>
      <c r="J32" s="374"/>
      <c r="K32" s="374"/>
      <c r="L32" s="374"/>
      <c r="M32" s="374"/>
      <c r="N32" s="374"/>
      <c r="O32" s="374"/>
      <c r="P32" s="238"/>
      <c r="Q32" s="192"/>
    </row>
  </sheetData>
  <mergeCells count="44">
    <mergeCell ref="H30:K30"/>
    <mergeCell ref="F27:F28"/>
    <mergeCell ref="H27:H28"/>
    <mergeCell ref="I27:I28"/>
    <mergeCell ref="Q27:Q29"/>
    <mergeCell ref="J28:K28"/>
    <mergeCell ref="K5:K6"/>
    <mergeCell ref="L5:L6"/>
    <mergeCell ref="O5:O6"/>
    <mergeCell ref="B31:O31"/>
    <mergeCell ref="B32:O32"/>
    <mergeCell ref="J27:L27"/>
    <mergeCell ref="M27:N28"/>
    <mergeCell ref="O27:P28"/>
    <mergeCell ref="A29:C29"/>
    <mergeCell ref="J29:K29"/>
    <mergeCell ref="M29:N29"/>
    <mergeCell ref="O29:P29"/>
    <mergeCell ref="A27:C28"/>
    <mergeCell ref="D27:D28"/>
    <mergeCell ref="E27:E28"/>
    <mergeCell ref="G27:G28"/>
    <mergeCell ref="A25:I25"/>
    <mergeCell ref="Q25:Q26"/>
    <mergeCell ref="A26:G26"/>
    <mergeCell ref="H26:I26"/>
    <mergeCell ref="J26:L26"/>
    <mergeCell ref="M26:P26"/>
    <mergeCell ref="A1:Q1"/>
    <mergeCell ref="A2:Q2"/>
    <mergeCell ref="A3:Q3"/>
    <mergeCell ref="A4:Q4"/>
    <mergeCell ref="A5:A6"/>
    <mergeCell ref="B5:B6"/>
    <mergeCell ref="C5:C6"/>
    <mergeCell ref="D5:D6"/>
    <mergeCell ref="E5:E6"/>
    <mergeCell ref="G5:G6"/>
    <mergeCell ref="F5:F6"/>
    <mergeCell ref="M5:M6"/>
    <mergeCell ref="N5:N6"/>
    <mergeCell ref="H5:H6"/>
    <mergeCell ref="I5:I6"/>
    <mergeCell ref="J5:J6"/>
  </mergeCells>
  <phoneticPr fontId="1" type="noConversion"/>
  <pageMargins left="0.25" right="0.25" top="0.75" bottom="0.75" header="0.3" footer="0.3"/>
  <pageSetup paperSize="9" scale="58" orientation="portrait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63"/>
  <sheetViews>
    <sheetView view="pageBreakPreview" zoomScale="75" zoomScaleNormal="70" zoomScaleSheetLayoutView="75" workbookViewId="0">
      <pane ySplit="1" topLeftCell="A388" activePane="bottomLeft" state="frozen"/>
      <selection pane="bottomLeft" activeCell="O403" sqref="O403"/>
    </sheetView>
  </sheetViews>
  <sheetFormatPr defaultRowHeight="16.5"/>
  <cols>
    <col min="1" max="1" width="6.375" style="79" customWidth="1"/>
    <col min="2" max="2" width="6.125" style="52" customWidth="1"/>
    <col min="3" max="3" width="16.5" style="51" customWidth="1"/>
    <col min="4" max="4" width="20.625" style="51" customWidth="1"/>
    <col min="5" max="5" width="5.25" style="62" customWidth="1"/>
    <col min="6" max="6" width="5.125" style="62" customWidth="1"/>
    <col min="7" max="7" width="7.625" style="62" customWidth="1"/>
    <col min="8" max="8" width="6.75" style="62" customWidth="1"/>
    <col min="9" max="9" width="7.375" style="62" customWidth="1"/>
    <col min="10" max="10" width="3.5" style="17" customWidth="1"/>
    <col min="11" max="11" width="19.375" style="77" customWidth="1"/>
    <col min="12" max="12" width="19.875" style="77" customWidth="1"/>
    <col min="13" max="13" width="7" style="78" customWidth="1"/>
    <col min="14" max="14" width="6.125" style="78" customWidth="1"/>
    <col min="15" max="15" width="16.5" style="17" customWidth="1"/>
    <col min="16" max="16" width="17.5" style="17" customWidth="1"/>
    <col min="17" max="17" width="5.25" style="17" customWidth="1"/>
    <col min="18" max="18" width="5.625" style="52" customWidth="1"/>
    <col min="19" max="20" width="6.5" style="223" customWidth="1"/>
    <col min="21" max="21" width="6.875" style="223" customWidth="1"/>
    <col min="26" max="26" width="9" customWidth="1"/>
  </cols>
  <sheetData>
    <row r="1" spans="1:21" ht="50.25" thickBot="1">
      <c r="A1" s="14" t="s">
        <v>0</v>
      </c>
      <c r="B1" s="15" t="s">
        <v>1</v>
      </c>
      <c r="C1" s="16" t="s">
        <v>3</v>
      </c>
      <c r="D1" s="16" t="s">
        <v>5</v>
      </c>
      <c r="E1" s="156" t="s">
        <v>7</v>
      </c>
      <c r="F1" s="157" t="s">
        <v>9</v>
      </c>
      <c r="G1" s="31" t="s">
        <v>253</v>
      </c>
      <c r="H1" s="31" t="s">
        <v>254</v>
      </c>
      <c r="I1" s="31" t="s">
        <v>255</v>
      </c>
      <c r="K1" s="18" t="s">
        <v>2</v>
      </c>
      <c r="L1" s="19" t="s">
        <v>4</v>
      </c>
      <c r="M1" s="20" t="s">
        <v>6</v>
      </c>
      <c r="N1" s="21" t="s">
        <v>8</v>
      </c>
      <c r="O1" s="90" t="s">
        <v>2</v>
      </c>
      <c r="P1" s="90" t="s">
        <v>4</v>
      </c>
      <c r="Q1" s="90" t="s">
        <v>6</v>
      </c>
      <c r="R1" s="94" t="s">
        <v>8</v>
      </c>
      <c r="S1" s="31" t="s">
        <v>253</v>
      </c>
      <c r="T1" s="31" t="s">
        <v>254</v>
      </c>
      <c r="U1" s="31" t="s">
        <v>255</v>
      </c>
    </row>
    <row r="2" spans="1:21">
      <c r="A2" s="22">
        <v>44501</v>
      </c>
      <c r="B2" s="23" t="s">
        <v>27</v>
      </c>
      <c r="C2" s="24" t="s">
        <v>258</v>
      </c>
      <c r="D2" s="148" t="s">
        <v>10</v>
      </c>
      <c r="E2" s="158">
        <v>80</v>
      </c>
      <c r="F2" s="159" t="s">
        <v>11</v>
      </c>
      <c r="G2" s="31">
        <v>4</v>
      </c>
      <c r="H2" s="31"/>
      <c r="I2" s="31"/>
      <c r="K2" s="26" t="s">
        <v>258</v>
      </c>
      <c r="L2" s="27" t="s">
        <v>10</v>
      </c>
      <c r="M2" s="28">
        <v>80</v>
      </c>
      <c r="N2" s="29" t="s">
        <v>11</v>
      </c>
      <c r="O2" s="30"/>
      <c r="P2" s="30"/>
      <c r="Q2" s="30"/>
      <c r="R2" s="31"/>
      <c r="S2" s="223">
        <v>4</v>
      </c>
    </row>
    <row r="3" spans="1:21">
      <c r="A3" s="32"/>
      <c r="B3" s="33"/>
      <c r="C3" s="34"/>
      <c r="D3" s="166" t="s">
        <v>259</v>
      </c>
      <c r="E3" s="81">
        <v>30</v>
      </c>
      <c r="F3" s="82" t="s">
        <v>11</v>
      </c>
      <c r="G3" s="31"/>
      <c r="H3" s="31"/>
      <c r="I3" s="31">
        <v>0.3</v>
      </c>
      <c r="K3" s="35"/>
      <c r="L3" s="36" t="s">
        <v>259</v>
      </c>
      <c r="M3" s="37">
        <v>30</v>
      </c>
      <c r="N3" s="38" t="s">
        <v>11</v>
      </c>
      <c r="O3" s="30"/>
      <c r="P3" s="30"/>
      <c r="Q3" s="30"/>
      <c r="R3" s="31"/>
      <c r="U3" s="223">
        <v>0.3</v>
      </c>
    </row>
    <row r="4" spans="1:21">
      <c r="A4" s="32"/>
      <c r="B4" s="33"/>
      <c r="C4" s="34"/>
      <c r="D4" s="166" t="s">
        <v>260</v>
      </c>
      <c r="E4" s="81">
        <v>10</v>
      </c>
      <c r="F4" s="82" t="s">
        <v>11</v>
      </c>
      <c r="G4" s="31"/>
      <c r="H4" s="31"/>
      <c r="I4" s="31">
        <v>0.1</v>
      </c>
      <c r="K4" s="35"/>
      <c r="L4" s="36" t="s">
        <v>261</v>
      </c>
      <c r="M4" s="37">
        <v>10</v>
      </c>
      <c r="N4" s="38" t="s">
        <v>11</v>
      </c>
      <c r="O4" s="30"/>
      <c r="P4" s="30"/>
      <c r="Q4" s="30"/>
      <c r="R4" s="31"/>
      <c r="T4" s="223">
        <v>0.33</v>
      </c>
    </row>
    <row r="5" spans="1:21">
      <c r="A5" s="32"/>
      <c r="B5" s="33"/>
      <c r="C5" s="34"/>
      <c r="D5" s="166" t="s">
        <v>261</v>
      </c>
      <c r="E5" s="81">
        <v>10</v>
      </c>
      <c r="F5" s="82" t="s">
        <v>11</v>
      </c>
      <c r="G5" s="31"/>
      <c r="H5" s="31">
        <v>0.33</v>
      </c>
      <c r="I5" s="31"/>
      <c r="K5" s="35"/>
      <c r="L5" s="36" t="s">
        <v>262</v>
      </c>
      <c r="M5" s="37">
        <v>5</v>
      </c>
      <c r="N5" s="38" t="s">
        <v>11</v>
      </c>
      <c r="O5" s="30"/>
      <c r="P5" s="30"/>
      <c r="Q5" s="30"/>
      <c r="R5" s="31"/>
      <c r="U5" s="223">
        <v>0.05</v>
      </c>
    </row>
    <row r="6" spans="1:21">
      <c r="A6" s="32"/>
      <c r="B6" s="33"/>
      <c r="C6" s="34"/>
      <c r="D6" s="166" t="s">
        <v>262</v>
      </c>
      <c r="E6" s="81">
        <v>5</v>
      </c>
      <c r="F6" s="82" t="s">
        <v>11</v>
      </c>
      <c r="G6" s="31"/>
      <c r="H6" s="31"/>
      <c r="I6" s="31">
        <v>0.05</v>
      </c>
      <c r="K6" s="35"/>
      <c r="L6" s="36" t="s">
        <v>263</v>
      </c>
      <c r="M6" s="37">
        <v>5</v>
      </c>
      <c r="N6" s="38" t="s">
        <v>11</v>
      </c>
      <c r="O6" s="30"/>
      <c r="P6" s="30"/>
      <c r="Q6" s="30"/>
      <c r="R6" s="31"/>
      <c r="U6" s="223">
        <v>0.05</v>
      </c>
    </row>
    <row r="7" spans="1:21">
      <c r="A7" s="32"/>
      <c r="B7" s="33"/>
      <c r="C7" s="34"/>
      <c r="D7" s="166" t="s">
        <v>263</v>
      </c>
      <c r="E7" s="81">
        <v>5</v>
      </c>
      <c r="F7" s="82" t="s">
        <v>11</v>
      </c>
      <c r="G7" s="31"/>
      <c r="H7" s="31"/>
      <c r="I7" s="31">
        <v>0.05</v>
      </c>
      <c r="K7" s="35"/>
      <c r="L7" s="36" t="s">
        <v>264</v>
      </c>
      <c r="M7" s="37">
        <v>5</v>
      </c>
      <c r="N7" s="38" t="s">
        <v>11</v>
      </c>
      <c r="O7" s="30"/>
      <c r="P7" s="30"/>
      <c r="Q7" s="30"/>
      <c r="R7" s="31"/>
      <c r="U7" s="223">
        <v>0.05</v>
      </c>
    </row>
    <row r="8" spans="1:21" s="113" customFormat="1">
      <c r="A8" s="32"/>
      <c r="B8" s="33"/>
      <c r="C8" s="34"/>
      <c r="D8" s="155" t="s">
        <v>264</v>
      </c>
      <c r="E8" s="81">
        <v>5</v>
      </c>
      <c r="F8" s="82" t="s">
        <v>11</v>
      </c>
      <c r="G8" s="31"/>
      <c r="H8" s="31"/>
      <c r="I8" s="31">
        <v>0.05</v>
      </c>
      <c r="J8" s="114"/>
      <c r="K8" s="35"/>
      <c r="L8" s="36" t="s">
        <v>265</v>
      </c>
      <c r="M8" s="37">
        <v>1</v>
      </c>
      <c r="N8" s="38" t="s">
        <v>11</v>
      </c>
      <c r="O8" s="30"/>
      <c r="P8" s="30"/>
      <c r="Q8" s="30"/>
      <c r="R8" s="31"/>
      <c r="S8" s="223"/>
      <c r="T8" s="223"/>
      <c r="U8" s="223">
        <v>0.01</v>
      </c>
    </row>
    <row r="9" spans="1:21" s="163" customFormat="1">
      <c r="A9" s="32"/>
      <c r="B9" s="33"/>
      <c r="C9" s="34"/>
      <c r="D9" s="166" t="s">
        <v>383</v>
      </c>
      <c r="E9" s="81">
        <v>10</v>
      </c>
      <c r="F9" s="82" t="s">
        <v>11</v>
      </c>
      <c r="G9" s="31"/>
      <c r="H9" s="31">
        <v>0.28999999999999998</v>
      </c>
      <c r="I9" s="31"/>
      <c r="J9" s="164"/>
      <c r="K9" s="35"/>
      <c r="L9" s="36"/>
      <c r="M9" s="37"/>
      <c r="N9" s="38"/>
      <c r="O9" s="30"/>
      <c r="P9" s="30"/>
      <c r="Q9" s="30"/>
      <c r="R9" s="31"/>
      <c r="S9" s="223"/>
      <c r="T9" s="223"/>
      <c r="U9" s="223"/>
    </row>
    <row r="10" spans="1:21" s="113" customFormat="1">
      <c r="A10" s="32"/>
      <c r="B10" s="33"/>
      <c r="C10" s="34"/>
      <c r="D10" s="166" t="s">
        <v>265</v>
      </c>
      <c r="E10" s="81">
        <v>1</v>
      </c>
      <c r="F10" s="82" t="s">
        <v>11</v>
      </c>
      <c r="G10" s="31"/>
      <c r="H10" s="31"/>
      <c r="I10" s="31">
        <v>0.01</v>
      </c>
      <c r="J10" s="114"/>
      <c r="K10" s="35"/>
      <c r="L10" s="36"/>
      <c r="M10" s="37"/>
      <c r="N10" s="38"/>
      <c r="O10" s="30"/>
      <c r="P10" s="30"/>
      <c r="Q10" s="30"/>
      <c r="R10" s="31"/>
      <c r="S10" s="223"/>
      <c r="T10" s="223"/>
      <c r="U10" s="223"/>
    </row>
    <row r="11" spans="1:21" s="113" customFormat="1" ht="17.25" thickBot="1">
      <c r="A11" s="32"/>
      <c r="B11" s="33"/>
      <c r="C11" s="34"/>
      <c r="D11" s="155" t="s">
        <v>133</v>
      </c>
      <c r="E11" s="81">
        <v>1</v>
      </c>
      <c r="F11" s="82" t="s">
        <v>11</v>
      </c>
      <c r="G11" s="31"/>
      <c r="H11" s="31"/>
      <c r="I11" s="31">
        <v>0.01</v>
      </c>
      <c r="J11" s="114"/>
      <c r="K11" s="35"/>
      <c r="L11" s="36"/>
      <c r="M11" s="37"/>
      <c r="N11" s="38"/>
      <c r="O11" s="30"/>
      <c r="P11" s="30"/>
      <c r="Q11" s="30"/>
      <c r="R11" s="31"/>
      <c r="S11" s="223"/>
      <c r="T11" s="223"/>
      <c r="U11" s="223"/>
    </row>
    <row r="12" spans="1:21">
      <c r="A12" s="32"/>
      <c r="B12" s="33"/>
      <c r="C12" s="39" t="s">
        <v>271</v>
      </c>
      <c r="D12" s="166" t="s">
        <v>272</v>
      </c>
      <c r="E12" s="81">
        <v>65</v>
      </c>
      <c r="F12" s="82" t="s">
        <v>11</v>
      </c>
      <c r="G12" s="31"/>
      <c r="H12" s="31">
        <v>1.86</v>
      </c>
      <c r="I12" s="31"/>
      <c r="K12" s="40" t="s">
        <v>273</v>
      </c>
      <c r="L12" s="36" t="s">
        <v>274</v>
      </c>
      <c r="M12" s="37">
        <v>40</v>
      </c>
      <c r="N12" s="38" t="s">
        <v>11</v>
      </c>
      <c r="O12" s="26" t="s">
        <v>275</v>
      </c>
      <c r="P12" s="27" t="s">
        <v>276</v>
      </c>
      <c r="Q12" s="27">
        <v>45</v>
      </c>
      <c r="R12" s="29" t="s">
        <v>11</v>
      </c>
      <c r="T12" s="223">
        <f>40/40+45/55</f>
        <v>1.8181818181818183</v>
      </c>
    </row>
    <row r="13" spans="1:21">
      <c r="A13" s="32"/>
      <c r="B13" s="33"/>
      <c r="C13" s="34"/>
      <c r="D13" s="166" t="s">
        <v>277</v>
      </c>
      <c r="E13" s="81">
        <v>30</v>
      </c>
      <c r="F13" s="82" t="s">
        <v>11</v>
      </c>
      <c r="G13" s="31"/>
      <c r="H13" s="31"/>
      <c r="I13" s="31">
        <v>0.3</v>
      </c>
      <c r="K13" s="35"/>
      <c r="L13" s="36" t="s">
        <v>277</v>
      </c>
      <c r="M13" s="37">
        <v>20</v>
      </c>
      <c r="N13" s="38" t="s">
        <v>11</v>
      </c>
      <c r="O13" s="35"/>
      <c r="P13" s="36" t="s">
        <v>278</v>
      </c>
      <c r="Q13" s="36">
        <v>10</v>
      </c>
      <c r="R13" s="38" t="s">
        <v>11</v>
      </c>
      <c r="U13" s="223">
        <v>0.3</v>
      </c>
    </row>
    <row r="14" spans="1:21">
      <c r="A14" s="32"/>
      <c r="B14" s="33"/>
      <c r="C14" s="34"/>
      <c r="D14" s="166" t="s">
        <v>260</v>
      </c>
      <c r="E14" s="81">
        <v>15</v>
      </c>
      <c r="F14" s="82" t="s">
        <v>11</v>
      </c>
      <c r="G14" s="31"/>
      <c r="H14" s="31"/>
      <c r="I14" s="31">
        <v>0.15</v>
      </c>
      <c r="K14" s="35"/>
      <c r="L14" s="36" t="s">
        <v>279</v>
      </c>
      <c r="M14" s="37">
        <v>10</v>
      </c>
      <c r="N14" s="38" t="s">
        <v>11</v>
      </c>
      <c r="O14" s="35"/>
      <c r="P14" s="36" t="s">
        <v>280</v>
      </c>
      <c r="Q14" s="36"/>
      <c r="R14" s="38" t="s">
        <v>11</v>
      </c>
      <c r="U14" s="223">
        <v>0.1</v>
      </c>
    </row>
    <row r="15" spans="1:21" ht="15.75" customHeight="1" thickBot="1">
      <c r="A15" s="32"/>
      <c r="B15" s="33"/>
      <c r="C15" s="34"/>
      <c r="D15" s="166" t="s">
        <v>281</v>
      </c>
      <c r="E15" s="81">
        <v>3</v>
      </c>
      <c r="F15" s="82" t="s">
        <v>11</v>
      </c>
      <c r="G15" s="31"/>
      <c r="H15" s="31"/>
      <c r="I15" s="31">
        <v>0.03</v>
      </c>
      <c r="K15" s="35"/>
      <c r="L15" s="36"/>
      <c r="M15" s="37"/>
      <c r="N15" s="38"/>
      <c r="O15" s="41"/>
      <c r="P15" s="42"/>
      <c r="Q15" s="42"/>
      <c r="R15" s="43"/>
    </row>
    <row r="16" spans="1:21" ht="15.75" customHeight="1">
      <c r="A16" s="32"/>
      <c r="B16" s="33"/>
      <c r="C16" s="34"/>
      <c r="D16" s="155" t="s">
        <v>18</v>
      </c>
      <c r="E16" s="81">
        <v>1</v>
      </c>
      <c r="F16" s="82" t="s">
        <v>11</v>
      </c>
      <c r="G16" s="31"/>
      <c r="H16" s="31"/>
      <c r="I16" s="31">
        <v>0.01</v>
      </c>
      <c r="K16" s="35"/>
      <c r="L16" s="36"/>
      <c r="M16" s="37"/>
      <c r="N16" s="38"/>
      <c r="O16" s="30"/>
      <c r="P16" s="30"/>
      <c r="Q16" s="30"/>
      <c r="R16" s="31"/>
    </row>
    <row r="17" spans="1:21" hidden="1">
      <c r="A17" s="32"/>
      <c r="B17" s="33"/>
      <c r="C17" s="39"/>
      <c r="D17" s="155"/>
      <c r="E17" s="81"/>
      <c r="F17" s="82"/>
      <c r="G17" s="31"/>
      <c r="H17" s="31"/>
      <c r="I17" s="31"/>
      <c r="K17" s="40"/>
      <c r="L17" s="36"/>
      <c r="M17" s="37"/>
      <c r="N17" s="38"/>
    </row>
    <row r="18" spans="1:21" hidden="1">
      <c r="A18" s="32"/>
      <c r="B18" s="33"/>
      <c r="C18" s="34"/>
      <c r="D18" s="155"/>
      <c r="E18" s="81"/>
      <c r="F18" s="82"/>
      <c r="G18" s="31"/>
      <c r="H18" s="31"/>
      <c r="I18" s="31"/>
      <c r="K18" s="35"/>
      <c r="L18" s="36"/>
      <c r="M18" s="37"/>
      <c r="N18" s="38"/>
    </row>
    <row r="19" spans="1:21">
      <c r="A19" s="32"/>
      <c r="B19" s="33"/>
      <c r="C19" s="39" t="s">
        <v>12</v>
      </c>
      <c r="D19" s="155" t="s">
        <v>12</v>
      </c>
      <c r="E19" s="81">
        <v>70</v>
      </c>
      <c r="F19" s="82" t="s">
        <v>11</v>
      </c>
      <c r="G19" s="31"/>
      <c r="H19" s="31"/>
      <c r="I19" s="31">
        <v>0.7</v>
      </c>
      <c r="K19" s="40" t="s">
        <v>12</v>
      </c>
      <c r="L19" s="36" t="s">
        <v>12</v>
      </c>
      <c r="M19" s="37">
        <v>70</v>
      </c>
      <c r="N19" s="38" t="s">
        <v>11</v>
      </c>
      <c r="O19" s="30"/>
      <c r="P19" s="30"/>
      <c r="Q19" s="30"/>
      <c r="R19" s="31"/>
      <c r="S19" s="223" t="s">
        <v>256</v>
      </c>
      <c r="T19" s="223" t="s">
        <v>256</v>
      </c>
      <c r="U19" s="223">
        <v>0.7</v>
      </c>
    </row>
    <row r="20" spans="1:21" s="163" customFormat="1">
      <c r="A20" s="32"/>
      <c r="B20" s="33"/>
      <c r="C20" s="34"/>
      <c r="D20" s="166" t="s">
        <v>554</v>
      </c>
      <c r="E20" s="81">
        <v>5</v>
      </c>
      <c r="F20" s="82" t="s">
        <v>11</v>
      </c>
      <c r="G20" s="31"/>
      <c r="H20" s="31"/>
      <c r="I20" s="31">
        <v>0.05</v>
      </c>
      <c r="J20" s="164"/>
      <c r="K20" s="35"/>
      <c r="L20" s="36" t="s">
        <v>555</v>
      </c>
      <c r="M20" s="37">
        <v>5</v>
      </c>
      <c r="N20" s="38" t="s">
        <v>11</v>
      </c>
      <c r="O20" s="30"/>
      <c r="P20" s="30"/>
      <c r="Q20" s="30"/>
      <c r="R20" s="31"/>
      <c r="S20" s="223"/>
      <c r="T20" s="223"/>
      <c r="U20" s="223">
        <v>0.05</v>
      </c>
    </row>
    <row r="21" spans="1:21">
      <c r="A21" s="32"/>
      <c r="B21" s="33"/>
      <c r="C21" s="34"/>
      <c r="D21" s="155" t="s">
        <v>21</v>
      </c>
      <c r="E21" s="81">
        <v>1</v>
      </c>
      <c r="F21" s="82" t="s">
        <v>11</v>
      </c>
      <c r="G21" s="31"/>
      <c r="H21" s="31"/>
      <c r="I21" s="31">
        <v>0.01</v>
      </c>
      <c r="K21" s="35"/>
      <c r="L21" s="36" t="s">
        <v>257</v>
      </c>
      <c r="M21" s="37">
        <v>1</v>
      </c>
      <c r="N21" s="38" t="s">
        <v>11</v>
      </c>
      <c r="O21" s="30"/>
      <c r="P21" s="30"/>
      <c r="Q21" s="30"/>
      <c r="R21" s="31"/>
      <c r="S21" s="223" t="s">
        <v>256</v>
      </c>
      <c r="T21" s="223" t="s">
        <v>256</v>
      </c>
      <c r="U21" s="223">
        <v>0.01</v>
      </c>
    </row>
    <row r="22" spans="1:21">
      <c r="A22" s="32"/>
      <c r="B22" s="33"/>
      <c r="C22" s="39" t="s">
        <v>243</v>
      </c>
      <c r="D22" s="155" t="s">
        <v>398</v>
      </c>
      <c r="E22" s="81">
        <v>10</v>
      </c>
      <c r="F22" s="82" t="s">
        <v>11</v>
      </c>
      <c r="G22" s="31">
        <v>0.11</v>
      </c>
      <c r="H22" s="31"/>
      <c r="I22" s="31"/>
      <c r="K22" s="40" t="s">
        <v>243</v>
      </c>
      <c r="L22" s="36" t="s">
        <v>398</v>
      </c>
      <c r="M22" s="37">
        <v>10</v>
      </c>
      <c r="N22" s="38" t="s">
        <v>11</v>
      </c>
      <c r="O22" s="30"/>
      <c r="P22" s="30"/>
      <c r="Q22" s="30"/>
      <c r="R22" s="31"/>
      <c r="S22" s="223">
        <v>0.1111111111111111</v>
      </c>
      <c r="T22" s="223" t="s">
        <v>256</v>
      </c>
      <c r="U22" s="223" t="s">
        <v>256</v>
      </c>
    </row>
    <row r="23" spans="1:21">
      <c r="A23" s="32"/>
      <c r="B23" s="44"/>
      <c r="C23" s="34"/>
      <c r="D23" s="166" t="s">
        <v>467</v>
      </c>
      <c r="E23" s="81">
        <v>7</v>
      </c>
      <c r="F23" s="82" t="s">
        <v>11</v>
      </c>
      <c r="G23" s="31">
        <v>0.08</v>
      </c>
      <c r="H23" s="31"/>
      <c r="I23" s="31"/>
      <c r="K23" s="35"/>
      <c r="L23" s="36" t="s">
        <v>467</v>
      </c>
      <c r="M23" s="37">
        <v>7</v>
      </c>
      <c r="N23" s="38" t="s">
        <v>11</v>
      </c>
      <c r="O23" s="30"/>
      <c r="P23" s="30"/>
      <c r="Q23" s="30"/>
      <c r="R23" s="31"/>
      <c r="S23" s="224">
        <v>8.2352941176470587E-2</v>
      </c>
      <c r="T23" s="223" t="s">
        <v>256</v>
      </c>
      <c r="U23" s="223" t="s">
        <v>256</v>
      </c>
    </row>
    <row r="24" spans="1:21" s="101" customFormat="1">
      <c r="A24" s="32"/>
      <c r="B24" s="44"/>
      <c r="C24" s="100"/>
      <c r="D24" s="106" t="s">
        <v>276</v>
      </c>
      <c r="E24" s="133">
        <v>5</v>
      </c>
      <c r="F24" s="82" t="s">
        <v>11</v>
      </c>
      <c r="G24" s="31"/>
      <c r="H24" s="31">
        <v>0.09</v>
      </c>
      <c r="I24" s="31"/>
      <c r="J24" s="102"/>
      <c r="K24" s="98"/>
      <c r="L24" s="90" t="s">
        <v>276</v>
      </c>
      <c r="M24" s="94">
        <v>5</v>
      </c>
      <c r="N24" s="38" t="s">
        <v>11</v>
      </c>
      <c r="O24" s="30"/>
      <c r="P24" s="30"/>
      <c r="Q24" s="30"/>
      <c r="R24" s="31"/>
      <c r="S24" s="224" t="s">
        <v>256</v>
      </c>
      <c r="T24" s="223">
        <v>9.0909090909090912E-2</v>
      </c>
      <c r="U24" s="223" t="s">
        <v>256</v>
      </c>
    </row>
    <row r="25" spans="1:21" s="163" customFormat="1">
      <c r="A25" s="32"/>
      <c r="B25" s="44"/>
      <c r="C25" s="100"/>
      <c r="D25" s="106" t="s">
        <v>332</v>
      </c>
      <c r="E25" s="133">
        <v>3</v>
      </c>
      <c r="F25" s="134" t="s">
        <v>11</v>
      </c>
      <c r="G25" s="31"/>
      <c r="H25" s="31"/>
      <c r="I25" s="31">
        <v>0.03</v>
      </c>
      <c r="J25" s="164"/>
      <c r="K25" s="98"/>
      <c r="L25" s="90" t="s">
        <v>332</v>
      </c>
      <c r="M25" s="94">
        <v>3</v>
      </c>
      <c r="N25" s="99" t="s">
        <v>11</v>
      </c>
      <c r="O25" s="30"/>
      <c r="P25" s="30"/>
      <c r="Q25" s="30"/>
      <c r="R25" s="31"/>
      <c r="S25" s="224" t="s">
        <v>256</v>
      </c>
      <c r="T25" s="223" t="s">
        <v>256</v>
      </c>
      <c r="U25" s="223">
        <v>0.03</v>
      </c>
    </row>
    <row r="26" spans="1:21" s="163" customFormat="1">
      <c r="A26" s="32"/>
      <c r="B26" s="44"/>
      <c r="C26" s="100"/>
      <c r="D26" s="106" t="s">
        <v>379</v>
      </c>
      <c r="E26" s="133">
        <v>5</v>
      </c>
      <c r="F26" s="134" t="s">
        <v>11</v>
      </c>
      <c r="G26" s="31"/>
      <c r="H26" s="31"/>
      <c r="I26" s="31">
        <v>0.05</v>
      </c>
      <c r="J26" s="164"/>
      <c r="K26" s="98"/>
      <c r="L26" s="90"/>
      <c r="M26" s="94"/>
      <c r="N26" s="99"/>
      <c r="O26" s="30"/>
      <c r="P26" s="30"/>
      <c r="Q26" s="30"/>
      <c r="R26" s="31"/>
      <c r="S26" s="224" t="s">
        <v>256</v>
      </c>
      <c r="T26" s="223" t="s">
        <v>256</v>
      </c>
      <c r="U26" s="223"/>
    </row>
    <row r="27" spans="1:21" ht="17.25" thickBot="1">
      <c r="A27" s="45"/>
      <c r="B27" s="46"/>
      <c r="C27" s="47" t="s">
        <v>15</v>
      </c>
      <c r="D27" s="63" t="s">
        <v>15</v>
      </c>
      <c r="E27" s="150">
        <v>1</v>
      </c>
      <c r="F27" s="149" t="s">
        <v>17</v>
      </c>
      <c r="G27" s="31"/>
      <c r="H27" s="31"/>
      <c r="I27" s="31"/>
      <c r="K27" s="48" t="s">
        <v>15</v>
      </c>
      <c r="L27" s="42" t="s">
        <v>15</v>
      </c>
      <c r="M27" s="49">
        <v>1</v>
      </c>
      <c r="N27" s="43" t="s">
        <v>17</v>
      </c>
      <c r="O27" s="30"/>
      <c r="P27" s="30"/>
      <c r="Q27" s="30"/>
      <c r="R27" s="31"/>
      <c r="S27" s="223" t="s">
        <v>256</v>
      </c>
      <c r="U27" s="223" t="s">
        <v>256</v>
      </c>
    </row>
    <row r="28" spans="1:21" s="167" customFormat="1" ht="17.25" thickBot="1">
      <c r="A28" s="50"/>
      <c r="B28" s="31"/>
      <c r="C28" s="30"/>
      <c r="D28" s="30"/>
      <c r="E28" s="31"/>
      <c r="F28" s="31"/>
      <c r="G28" s="31"/>
      <c r="H28" s="31"/>
      <c r="I28" s="31"/>
      <c r="J28" s="51"/>
      <c r="K28" s="30"/>
      <c r="L28" s="30"/>
      <c r="M28" s="31"/>
      <c r="N28" s="31"/>
      <c r="O28" s="51"/>
      <c r="P28" s="51"/>
      <c r="Q28" s="51"/>
      <c r="R28" s="62"/>
      <c r="S28" s="319">
        <f>SUM(S2:S27)</f>
        <v>4.193464052287581</v>
      </c>
      <c r="T28" s="319">
        <f t="shared" ref="T28:U28" si="0">SUM(T2:T27)</f>
        <v>2.2390909090909092</v>
      </c>
      <c r="U28" s="319">
        <f t="shared" si="0"/>
        <v>1.6500000000000001</v>
      </c>
    </row>
    <row r="29" spans="1:21">
      <c r="A29" s="22">
        <f>A2+1</f>
        <v>44502</v>
      </c>
      <c r="B29" s="53" t="s">
        <v>26</v>
      </c>
      <c r="C29" s="54" t="s">
        <v>116</v>
      </c>
      <c r="D29" s="148" t="s">
        <v>117</v>
      </c>
      <c r="E29" s="158">
        <v>70</v>
      </c>
      <c r="F29" s="159" t="s">
        <v>11</v>
      </c>
      <c r="G29" s="31">
        <v>3.5</v>
      </c>
      <c r="H29" s="31"/>
      <c r="I29" s="31"/>
      <c r="K29" s="26" t="s">
        <v>116</v>
      </c>
      <c r="L29" s="27" t="s">
        <v>10</v>
      </c>
      <c r="M29" s="28">
        <v>70</v>
      </c>
      <c r="N29" s="29" t="s">
        <v>11</v>
      </c>
      <c r="S29" s="223">
        <v>3.5</v>
      </c>
    </row>
    <row r="30" spans="1:21">
      <c r="A30" s="32"/>
      <c r="B30" s="55"/>
      <c r="C30" s="57" t="s">
        <v>288</v>
      </c>
      <c r="D30" s="166" t="s">
        <v>289</v>
      </c>
      <c r="E30" s="81">
        <v>55</v>
      </c>
      <c r="F30" s="82" t="s">
        <v>11</v>
      </c>
      <c r="G30" s="31"/>
      <c r="H30" s="31">
        <v>1.57</v>
      </c>
      <c r="I30" s="31"/>
      <c r="K30" s="40" t="s">
        <v>498</v>
      </c>
      <c r="L30" s="36" t="s">
        <v>499</v>
      </c>
      <c r="M30" s="37">
        <v>60</v>
      </c>
      <c r="N30" s="38" t="s">
        <v>11</v>
      </c>
      <c r="T30" s="223">
        <v>2</v>
      </c>
    </row>
    <row r="31" spans="1:21">
      <c r="A31" s="32"/>
      <c r="B31" s="55"/>
      <c r="C31" s="56"/>
      <c r="D31" s="155" t="s">
        <v>290</v>
      </c>
      <c r="E31" s="81">
        <v>10</v>
      </c>
      <c r="F31" s="82" t="s">
        <v>11</v>
      </c>
      <c r="G31" s="31">
        <v>0.11</v>
      </c>
      <c r="H31" s="31"/>
      <c r="I31" s="31"/>
      <c r="K31" s="35"/>
      <c r="L31" s="36"/>
      <c r="M31" s="37"/>
      <c r="N31" s="38"/>
    </row>
    <row r="32" spans="1:21" ht="17.25" thickBot="1">
      <c r="A32" s="32"/>
      <c r="B32" s="55"/>
      <c r="C32" s="56"/>
      <c r="D32" s="155" t="s">
        <v>291</v>
      </c>
      <c r="E32" s="81">
        <v>5</v>
      </c>
      <c r="F32" s="82" t="s">
        <v>11</v>
      </c>
      <c r="G32" s="31"/>
      <c r="H32" s="31"/>
      <c r="I32" s="31">
        <v>0.05</v>
      </c>
      <c r="K32" s="35"/>
      <c r="L32" s="36"/>
      <c r="M32" s="37"/>
      <c r="N32" s="38"/>
    </row>
    <row r="33" spans="1:21">
      <c r="A33" s="32"/>
      <c r="B33" s="55"/>
      <c r="C33" s="57" t="s">
        <v>518</v>
      </c>
      <c r="D33" s="166" t="s">
        <v>519</v>
      </c>
      <c r="E33" s="81">
        <v>30</v>
      </c>
      <c r="F33" s="82" t="s">
        <v>11</v>
      </c>
      <c r="G33" s="31">
        <v>0.35</v>
      </c>
      <c r="H33" s="31"/>
      <c r="I33" s="31"/>
      <c r="K33" s="40" t="s">
        <v>518</v>
      </c>
      <c r="L33" s="36" t="s">
        <v>519</v>
      </c>
      <c r="M33" s="37">
        <v>30</v>
      </c>
      <c r="N33" s="38" t="s">
        <v>11</v>
      </c>
      <c r="O33" s="24" t="s">
        <v>193</v>
      </c>
      <c r="P33" s="27" t="s">
        <v>192</v>
      </c>
      <c r="Q33" s="27">
        <v>60</v>
      </c>
      <c r="R33" s="29" t="s">
        <v>112</v>
      </c>
      <c r="S33" s="223">
        <v>0.35</v>
      </c>
      <c r="T33" s="223">
        <f>60/70</f>
        <v>0.8571428571428571</v>
      </c>
    </row>
    <row r="34" spans="1:21">
      <c r="A34" s="32"/>
      <c r="B34" s="55"/>
      <c r="C34" s="56"/>
      <c r="D34" s="166" t="s">
        <v>556</v>
      </c>
      <c r="E34" s="81">
        <v>10</v>
      </c>
      <c r="F34" s="82" t="s">
        <v>11</v>
      </c>
      <c r="G34" s="31">
        <v>0.11</v>
      </c>
      <c r="H34" s="31"/>
      <c r="I34" s="31"/>
      <c r="K34" s="35"/>
      <c r="L34" s="36" t="s">
        <v>391</v>
      </c>
      <c r="M34" s="37">
        <v>10</v>
      </c>
      <c r="N34" s="38" t="s">
        <v>11</v>
      </c>
      <c r="O34" s="70"/>
      <c r="P34" s="36" t="s">
        <v>285</v>
      </c>
      <c r="Q34" s="36">
        <v>10</v>
      </c>
      <c r="R34" s="38" t="s">
        <v>112</v>
      </c>
      <c r="S34" s="223">
        <v>0.11</v>
      </c>
      <c r="U34" s="223">
        <v>0.1</v>
      </c>
    </row>
    <row r="35" spans="1:21">
      <c r="A35" s="32"/>
      <c r="B35" s="55"/>
      <c r="C35" s="56"/>
      <c r="D35" s="155" t="s">
        <v>358</v>
      </c>
      <c r="E35" s="81">
        <v>25</v>
      </c>
      <c r="F35" s="82" t="s">
        <v>11</v>
      </c>
      <c r="G35" s="31"/>
      <c r="H35" s="31">
        <v>0.31</v>
      </c>
      <c r="I35" s="31"/>
      <c r="K35" s="35"/>
      <c r="L35" s="36" t="s">
        <v>358</v>
      </c>
      <c r="M35" s="37">
        <v>25</v>
      </c>
      <c r="N35" s="38" t="s">
        <v>11</v>
      </c>
      <c r="O35" s="70"/>
      <c r="P35" s="36" t="s">
        <v>286</v>
      </c>
      <c r="Q35" s="36">
        <v>5</v>
      </c>
      <c r="R35" s="38" t="s">
        <v>11</v>
      </c>
      <c r="T35" s="223">
        <v>0.31</v>
      </c>
      <c r="U35" s="223">
        <v>0.05</v>
      </c>
    </row>
    <row r="36" spans="1:21">
      <c r="A36" s="32"/>
      <c r="B36" s="55"/>
      <c r="C36" s="56"/>
      <c r="D36" s="166" t="s">
        <v>424</v>
      </c>
      <c r="E36" s="81">
        <v>10</v>
      </c>
      <c r="F36" s="82" t="s">
        <v>11</v>
      </c>
      <c r="G36" s="31"/>
      <c r="H36" s="31"/>
      <c r="I36" s="31">
        <v>0.1</v>
      </c>
      <c r="K36" s="35"/>
      <c r="L36" s="36" t="s">
        <v>424</v>
      </c>
      <c r="M36" s="37">
        <v>10</v>
      </c>
      <c r="N36" s="38" t="s">
        <v>11</v>
      </c>
      <c r="O36" s="70"/>
      <c r="P36" s="36" t="s">
        <v>162</v>
      </c>
      <c r="Q36" s="36"/>
      <c r="R36" s="38" t="s">
        <v>11</v>
      </c>
      <c r="U36" s="223">
        <v>0.1</v>
      </c>
    </row>
    <row r="37" spans="1:21" ht="17.25" thickBot="1">
      <c r="A37" s="32"/>
      <c r="B37" s="55"/>
      <c r="C37" s="56"/>
      <c r="D37" s="166" t="s">
        <v>551</v>
      </c>
      <c r="E37" s="81">
        <v>5</v>
      </c>
      <c r="F37" s="82" t="s">
        <v>11</v>
      </c>
      <c r="G37" s="31"/>
      <c r="H37" s="31"/>
      <c r="I37" s="31">
        <v>0.05</v>
      </c>
      <c r="K37" s="35"/>
      <c r="L37" s="36" t="s">
        <v>550</v>
      </c>
      <c r="M37" s="37">
        <v>5</v>
      </c>
      <c r="N37" s="38" t="s">
        <v>11</v>
      </c>
      <c r="O37" s="71"/>
      <c r="P37" s="42"/>
      <c r="Q37" s="42"/>
      <c r="R37" s="43"/>
      <c r="U37" s="223">
        <v>0.05</v>
      </c>
    </row>
    <row r="38" spans="1:21" s="163" customFormat="1">
      <c r="A38" s="32"/>
      <c r="B38" s="55"/>
      <c r="C38" s="166"/>
      <c r="D38" s="166" t="s">
        <v>143</v>
      </c>
      <c r="E38" s="81">
        <v>1</v>
      </c>
      <c r="F38" s="82" t="s">
        <v>11</v>
      </c>
      <c r="G38" s="31"/>
      <c r="H38" s="31"/>
      <c r="I38" s="31">
        <v>0.01</v>
      </c>
      <c r="J38" s="164"/>
      <c r="K38" s="35"/>
      <c r="L38" s="36" t="s">
        <v>143</v>
      </c>
      <c r="M38" s="37">
        <v>1</v>
      </c>
      <c r="N38" s="38" t="s">
        <v>11</v>
      </c>
      <c r="O38" s="30"/>
      <c r="P38" s="30"/>
      <c r="Q38" s="30"/>
      <c r="R38" s="31"/>
      <c r="S38" s="223"/>
      <c r="T38" s="223"/>
      <c r="U38" s="223">
        <v>0.01</v>
      </c>
    </row>
    <row r="39" spans="1:21" s="163" customFormat="1">
      <c r="A39" s="32"/>
      <c r="B39" s="55"/>
      <c r="C39" s="166"/>
      <c r="D39" s="166" t="s">
        <v>25</v>
      </c>
      <c r="E39" s="81">
        <v>1</v>
      </c>
      <c r="F39" s="82" t="s">
        <v>11</v>
      </c>
      <c r="G39" s="31"/>
      <c r="H39" s="31"/>
      <c r="I39" s="31"/>
      <c r="J39" s="164"/>
      <c r="K39" s="35"/>
      <c r="L39" s="36" t="s">
        <v>25</v>
      </c>
      <c r="M39" s="37">
        <v>1</v>
      </c>
      <c r="N39" s="38" t="s">
        <v>11</v>
      </c>
      <c r="O39" s="30"/>
      <c r="P39" s="30"/>
      <c r="Q39" s="30"/>
      <c r="R39" s="31"/>
      <c r="S39" s="223"/>
      <c r="T39" s="223"/>
      <c r="U39" s="223"/>
    </row>
    <row r="40" spans="1:21">
      <c r="A40" s="32"/>
      <c r="B40" s="55"/>
      <c r="C40" s="57" t="s">
        <v>12</v>
      </c>
      <c r="D40" s="155" t="s">
        <v>12</v>
      </c>
      <c r="E40" s="81">
        <v>70</v>
      </c>
      <c r="F40" s="82" t="s">
        <v>11</v>
      </c>
      <c r="G40" s="31"/>
      <c r="H40" s="31"/>
      <c r="I40" s="31">
        <v>0.7</v>
      </c>
      <c r="K40" s="40" t="s">
        <v>12</v>
      </c>
      <c r="L40" s="36" t="s">
        <v>12</v>
      </c>
      <c r="M40" s="37">
        <v>70</v>
      </c>
      <c r="N40" s="38" t="s">
        <v>11</v>
      </c>
      <c r="U40" s="223">
        <v>0.7</v>
      </c>
    </row>
    <row r="41" spans="1:21">
      <c r="A41" s="32"/>
      <c r="B41" s="55"/>
      <c r="C41" s="56"/>
      <c r="D41" s="155" t="s">
        <v>21</v>
      </c>
      <c r="E41" s="81">
        <v>1</v>
      </c>
      <c r="F41" s="82" t="s">
        <v>11</v>
      </c>
      <c r="G41" s="31"/>
      <c r="H41" s="31"/>
      <c r="I41" s="31">
        <v>0.01</v>
      </c>
      <c r="K41" s="35"/>
      <c r="L41" s="36" t="s">
        <v>24</v>
      </c>
      <c r="M41" s="37">
        <v>1</v>
      </c>
      <c r="N41" s="38" t="s">
        <v>11</v>
      </c>
      <c r="U41" s="223">
        <v>0.01</v>
      </c>
    </row>
    <row r="42" spans="1:21">
      <c r="A42" s="32"/>
      <c r="B42" s="55"/>
      <c r="C42" s="57" t="s">
        <v>165</v>
      </c>
      <c r="D42" s="166" t="s">
        <v>166</v>
      </c>
      <c r="E42" s="81">
        <v>5</v>
      </c>
      <c r="F42" s="82" t="s">
        <v>11</v>
      </c>
      <c r="G42" s="31"/>
      <c r="H42" s="31"/>
      <c r="I42" s="31">
        <v>0.05</v>
      </c>
      <c r="K42" s="40" t="s">
        <v>165</v>
      </c>
      <c r="L42" s="36" t="s">
        <v>166</v>
      </c>
      <c r="M42" s="37">
        <v>5</v>
      </c>
      <c r="N42" s="38" t="s">
        <v>11</v>
      </c>
      <c r="S42" s="223" t="s">
        <v>256</v>
      </c>
      <c r="T42" s="223" t="s">
        <v>256</v>
      </c>
      <c r="U42" s="223">
        <v>0.05</v>
      </c>
    </row>
    <row r="43" spans="1:21" s="113" customFormat="1">
      <c r="A43" s="32"/>
      <c r="B43" s="55"/>
      <c r="C43" s="106"/>
      <c r="D43" s="106" t="s">
        <v>308</v>
      </c>
      <c r="E43" s="133">
        <v>5</v>
      </c>
      <c r="F43" s="82" t="s">
        <v>11</v>
      </c>
      <c r="G43" s="31"/>
      <c r="H43" s="31"/>
      <c r="I43" s="31">
        <v>0.05</v>
      </c>
      <c r="J43" s="114"/>
      <c r="K43" s="98"/>
      <c r="L43" s="90" t="s">
        <v>308</v>
      </c>
      <c r="M43" s="94">
        <v>5</v>
      </c>
      <c r="N43" s="99" t="s">
        <v>11</v>
      </c>
      <c r="O43" s="114"/>
      <c r="P43" s="114"/>
      <c r="Q43" s="114"/>
      <c r="R43" s="52"/>
      <c r="S43" s="223" t="s">
        <v>256</v>
      </c>
      <c r="T43" s="223" t="s">
        <v>256</v>
      </c>
      <c r="U43" s="223">
        <v>0.05</v>
      </c>
    </row>
    <row r="44" spans="1:21" s="113" customFormat="1">
      <c r="A44" s="32"/>
      <c r="B44" s="55"/>
      <c r="C44" s="106"/>
      <c r="D44" s="106" t="s">
        <v>549</v>
      </c>
      <c r="E44" s="133">
        <v>4</v>
      </c>
      <c r="F44" s="82" t="s">
        <v>11</v>
      </c>
      <c r="G44" s="31">
        <v>0.27</v>
      </c>
      <c r="H44" s="31"/>
      <c r="I44" s="31"/>
      <c r="J44" s="114"/>
      <c r="K44" s="98"/>
      <c r="L44" s="90" t="s">
        <v>549</v>
      </c>
      <c r="M44" s="94">
        <v>4</v>
      </c>
      <c r="N44" s="99" t="s">
        <v>11</v>
      </c>
      <c r="O44" s="114"/>
      <c r="P44" s="114"/>
      <c r="Q44" s="114"/>
      <c r="R44" s="52"/>
      <c r="S44" s="223">
        <v>0.26666666666666666</v>
      </c>
      <c r="T44" s="223" t="s">
        <v>256</v>
      </c>
      <c r="U44" s="223" t="s">
        <v>256</v>
      </c>
    </row>
    <row r="45" spans="1:21" s="163" customFormat="1">
      <c r="A45" s="32"/>
      <c r="B45" s="55"/>
      <c r="C45" s="106"/>
      <c r="D45" s="106" t="s">
        <v>420</v>
      </c>
      <c r="E45" s="133"/>
      <c r="F45" s="82" t="s">
        <v>11</v>
      </c>
      <c r="G45" s="31"/>
      <c r="H45" s="31"/>
      <c r="I45" s="31"/>
      <c r="J45" s="164"/>
      <c r="K45" s="98"/>
      <c r="L45" s="90"/>
      <c r="M45" s="94"/>
      <c r="N45" s="99"/>
      <c r="O45" s="164"/>
      <c r="P45" s="164"/>
      <c r="Q45" s="164"/>
      <c r="R45" s="52"/>
      <c r="S45" s="223"/>
      <c r="T45" s="223"/>
      <c r="U45" s="223"/>
    </row>
    <row r="46" spans="1:21" ht="17.25" thickBot="1">
      <c r="A46" s="45"/>
      <c r="B46" s="59"/>
      <c r="C46" s="60" t="s">
        <v>14</v>
      </c>
      <c r="D46" s="63" t="s">
        <v>14</v>
      </c>
      <c r="E46" s="150">
        <v>1</v>
      </c>
      <c r="F46" s="149" t="s">
        <v>16</v>
      </c>
      <c r="G46" s="31"/>
      <c r="H46" s="31"/>
      <c r="I46" s="31"/>
      <c r="K46" s="48" t="s">
        <v>14</v>
      </c>
      <c r="L46" s="42" t="s">
        <v>14</v>
      </c>
      <c r="M46" s="49">
        <v>1</v>
      </c>
      <c r="N46" s="43" t="s">
        <v>16</v>
      </c>
    </row>
    <row r="47" spans="1:21" s="167" customFormat="1" ht="17.25" thickBot="1">
      <c r="A47" s="50"/>
      <c r="B47" s="31"/>
      <c r="C47" s="30"/>
      <c r="D47" s="30"/>
      <c r="E47" s="31"/>
      <c r="F47" s="31"/>
      <c r="G47" s="31"/>
      <c r="H47" s="31"/>
      <c r="I47" s="31"/>
      <c r="J47" s="51"/>
      <c r="K47" s="30"/>
      <c r="L47" s="30"/>
      <c r="M47" s="31"/>
      <c r="N47" s="31"/>
      <c r="O47" s="51"/>
      <c r="P47" s="51"/>
      <c r="Q47" s="51"/>
      <c r="R47" s="62"/>
      <c r="S47" s="319">
        <f>SUM(S29:S46)</f>
        <v>4.2266666666666666</v>
      </c>
      <c r="T47" s="319">
        <f t="shared" ref="T47:U47" si="1">SUM(T29:T46)</f>
        <v>3.1671428571428573</v>
      </c>
      <c r="U47" s="319">
        <f t="shared" si="1"/>
        <v>1.1200000000000001</v>
      </c>
    </row>
    <row r="48" spans="1:21">
      <c r="A48" s="131">
        <f>A29+1</f>
        <v>44503</v>
      </c>
      <c r="B48" s="132" t="s">
        <v>28</v>
      </c>
      <c r="C48" s="54" t="s">
        <v>168</v>
      </c>
      <c r="D48" s="148" t="s">
        <v>10</v>
      </c>
      <c r="E48" s="158">
        <v>65</v>
      </c>
      <c r="F48" s="159" t="s">
        <v>11</v>
      </c>
      <c r="G48" s="31">
        <v>3.25</v>
      </c>
      <c r="H48" s="31"/>
      <c r="I48" s="31"/>
      <c r="K48" s="26"/>
      <c r="L48" s="27"/>
      <c r="M48" s="28"/>
      <c r="N48" s="29"/>
    </row>
    <row r="49" spans="1:21">
      <c r="A49" s="130"/>
      <c r="B49" s="55"/>
      <c r="C49" s="117"/>
      <c r="D49" s="147" t="s">
        <v>136</v>
      </c>
      <c r="E49" s="81">
        <v>15</v>
      </c>
      <c r="F49" s="82" t="s">
        <v>11</v>
      </c>
      <c r="G49" s="31">
        <v>0.75</v>
      </c>
      <c r="H49" s="31"/>
      <c r="I49" s="31"/>
      <c r="K49" s="35"/>
      <c r="L49" s="36"/>
      <c r="M49" s="37"/>
      <c r="N49" s="38"/>
    </row>
    <row r="50" spans="1:21">
      <c r="A50" s="130"/>
      <c r="B50" s="55"/>
      <c r="C50" s="57" t="s">
        <v>504</v>
      </c>
      <c r="D50" s="166" t="s">
        <v>407</v>
      </c>
      <c r="E50" s="81">
        <v>50</v>
      </c>
      <c r="F50" s="82" t="s">
        <v>11</v>
      </c>
      <c r="G50" s="31"/>
      <c r="H50" s="31">
        <v>1.43</v>
      </c>
      <c r="I50" s="31"/>
      <c r="K50" s="40"/>
      <c r="L50" s="36"/>
      <c r="M50" s="37"/>
      <c r="N50" s="38"/>
    </row>
    <row r="51" spans="1:21">
      <c r="A51" s="130"/>
      <c r="B51" s="55"/>
      <c r="C51" s="117" t="s">
        <v>505</v>
      </c>
      <c r="D51" s="166" t="s">
        <v>325</v>
      </c>
      <c r="E51" s="81">
        <v>30</v>
      </c>
      <c r="F51" s="82" t="s">
        <v>11</v>
      </c>
      <c r="G51" s="31"/>
      <c r="H51" s="31">
        <v>0.57999999999999996</v>
      </c>
      <c r="I51" s="31"/>
      <c r="K51" s="35"/>
      <c r="L51" s="36"/>
      <c r="M51" s="37"/>
      <c r="N51" s="38"/>
    </row>
    <row r="52" spans="1:21">
      <c r="A52" s="130"/>
      <c r="B52" s="55"/>
      <c r="C52" s="117" t="s">
        <v>505</v>
      </c>
      <c r="D52" s="166" t="s">
        <v>391</v>
      </c>
      <c r="E52" s="81">
        <v>10</v>
      </c>
      <c r="F52" s="82" t="s">
        <v>11</v>
      </c>
      <c r="G52" s="31">
        <v>0.11</v>
      </c>
      <c r="H52" s="31"/>
      <c r="I52" s="31"/>
      <c r="K52" s="35"/>
      <c r="L52" s="36"/>
      <c r="M52" s="37"/>
      <c r="N52" s="38"/>
    </row>
    <row r="53" spans="1:21">
      <c r="A53" s="130"/>
      <c r="B53" s="55"/>
      <c r="C53" s="117" t="s">
        <v>505</v>
      </c>
      <c r="D53" s="155" t="s">
        <v>466</v>
      </c>
      <c r="E53" s="81">
        <v>10</v>
      </c>
      <c r="F53" s="82" t="s">
        <v>11</v>
      </c>
      <c r="G53" s="31"/>
      <c r="H53" s="31"/>
      <c r="I53" s="31">
        <v>0.1</v>
      </c>
      <c r="K53" s="35"/>
      <c r="L53" s="36"/>
      <c r="M53" s="37"/>
      <c r="N53" s="38"/>
    </row>
    <row r="54" spans="1:21" s="163" customFormat="1">
      <c r="A54" s="130"/>
      <c r="B54" s="55"/>
      <c r="C54" s="166" t="s">
        <v>505</v>
      </c>
      <c r="D54" s="166" t="s">
        <v>393</v>
      </c>
      <c r="E54" s="81">
        <v>10</v>
      </c>
      <c r="F54" s="82" t="s">
        <v>11</v>
      </c>
      <c r="G54" s="31"/>
      <c r="H54" s="31"/>
      <c r="I54" s="31">
        <v>0.1</v>
      </c>
      <c r="J54" s="164"/>
      <c r="K54" s="35"/>
      <c r="L54" s="36"/>
      <c r="M54" s="37"/>
      <c r="N54" s="38"/>
      <c r="O54" s="164"/>
      <c r="P54" s="164"/>
      <c r="Q54" s="164"/>
      <c r="R54" s="52"/>
      <c r="S54" s="223"/>
      <c r="T54" s="223"/>
      <c r="U54" s="223"/>
    </row>
    <row r="55" spans="1:21">
      <c r="A55" s="130"/>
      <c r="B55" s="55"/>
      <c r="C55" s="57" t="s">
        <v>170</v>
      </c>
      <c r="D55" s="155" t="s">
        <v>169</v>
      </c>
      <c r="E55" s="81">
        <v>60</v>
      </c>
      <c r="F55" s="82" t="s">
        <v>11</v>
      </c>
      <c r="G55" s="31"/>
      <c r="H55" s="31"/>
      <c r="I55" s="31">
        <v>0.6</v>
      </c>
      <c r="K55" s="40"/>
      <c r="L55" s="36"/>
      <c r="M55" s="37"/>
      <c r="N55" s="38"/>
    </row>
    <row r="56" spans="1:21">
      <c r="A56" s="130"/>
      <c r="B56" s="55"/>
      <c r="C56" s="117"/>
      <c r="D56" s="166" t="s">
        <v>282</v>
      </c>
      <c r="E56" s="81">
        <v>10</v>
      </c>
      <c r="F56" s="82" t="s">
        <v>11</v>
      </c>
      <c r="G56" s="31"/>
      <c r="H56" s="31"/>
      <c r="I56" s="31">
        <v>0.1</v>
      </c>
      <c r="K56" s="35"/>
      <c r="L56" s="36"/>
      <c r="M56" s="37"/>
      <c r="N56" s="38"/>
    </row>
    <row r="57" spans="1:21">
      <c r="A57" s="130"/>
      <c r="B57" s="55"/>
      <c r="C57" s="117"/>
      <c r="D57" s="166" t="s">
        <v>283</v>
      </c>
      <c r="E57" s="81">
        <v>5</v>
      </c>
      <c r="F57" s="82" t="s">
        <v>11</v>
      </c>
      <c r="G57" s="31">
        <v>0.06</v>
      </c>
      <c r="H57" s="31"/>
      <c r="I57" s="31"/>
      <c r="K57" s="35"/>
      <c r="L57" s="36"/>
      <c r="M57" s="37"/>
      <c r="N57" s="38"/>
    </row>
    <row r="58" spans="1:21">
      <c r="A58" s="130"/>
      <c r="B58" s="55"/>
      <c r="C58" s="117"/>
      <c r="D58" s="166" t="s">
        <v>284</v>
      </c>
      <c r="E58" s="81">
        <v>1</v>
      </c>
      <c r="F58" s="82" t="s">
        <v>11</v>
      </c>
      <c r="G58" s="31"/>
      <c r="H58" s="31"/>
      <c r="I58" s="31">
        <v>0.01</v>
      </c>
      <c r="K58" s="35"/>
      <c r="L58" s="36"/>
      <c r="M58" s="37"/>
      <c r="N58" s="38"/>
    </row>
    <row r="59" spans="1:21" s="113" customFormat="1">
      <c r="A59" s="130"/>
      <c r="B59" s="55"/>
      <c r="C59" s="117"/>
      <c r="D59" s="155" t="s">
        <v>13</v>
      </c>
      <c r="E59" s="81">
        <v>1</v>
      </c>
      <c r="F59" s="82" t="s">
        <v>11</v>
      </c>
      <c r="G59" s="31"/>
      <c r="H59" s="31"/>
      <c r="I59" s="31">
        <v>0.01</v>
      </c>
      <c r="J59" s="114"/>
      <c r="K59" s="35"/>
      <c r="L59" s="36"/>
      <c r="M59" s="37"/>
      <c r="N59" s="38"/>
      <c r="O59" s="114"/>
      <c r="P59" s="114"/>
      <c r="Q59" s="114"/>
      <c r="R59" s="52"/>
      <c r="S59" s="223"/>
      <c r="T59" s="223"/>
      <c r="U59" s="223"/>
    </row>
    <row r="60" spans="1:21">
      <c r="A60" s="130"/>
      <c r="B60" s="55"/>
      <c r="C60" s="57" t="s">
        <v>12</v>
      </c>
      <c r="D60" s="155" t="s">
        <v>12</v>
      </c>
      <c r="E60" s="81">
        <v>70</v>
      </c>
      <c r="F60" s="82" t="s">
        <v>11</v>
      </c>
      <c r="G60" s="31"/>
      <c r="H60" s="31"/>
      <c r="I60" s="31">
        <v>0.7</v>
      </c>
      <c r="K60" s="40"/>
      <c r="L60" s="36"/>
      <c r="M60" s="37"/>
      <c r="N60" s="38"/>
    </row>
    <row r="61" spans="1:21">
      <c r="A61" s="130"/>
      <c r="B61" s="55"/>
      <c r="C61" s="117"/>
      <c r="D61" s="155" t="s">
        <v>13</v>
      </c>
      <c r="E61" s="81">
        <v>1</v>
      </c>
      <c r="F61" s="82" t="s">
        <v>11</v>
      </c>
      <c r="G61" s="31"/>
      <c r="H61" s="31"/>
      <c r="I61" s="31">
        <v>0.01</v>
      </c>
      <c r="K61" s="35"/>
      <c r="L61" s="36"/>
      <c r="M61" s="37"/>
      <c r="N61" s="38"/>
    </row>
    <row r="62" spans="1:21">
      <c r="A62" s="130"/>
      <c r="B62" s="55"/>
      <c r="C62" s="57" t="s">
        <v>421</v>
      </c>
      <c r="D62" s="166" t="s">
        <v>422</v>
      </c>
      <c r="E62" s="81">
        <v>15</v>
      </c>
      <c r="F62" s="82" t="s">
        <v>11</v>
      </c>
      <c r="G62" s="31"/>
      <c r="H62" s="31"/>
      <c r="I62" s="31">
        <v>0.15</v>
      </c>
      <c r="K62" s="40"/>
      <c r="L62" s="36"/>
      <c r="M62" s="37"/>
      <c r="N62" s="38"/>
    </row>
    <row r="63" spans="1:21" s="113" customFormat="1">
      <c r="A63" s="130"/>
      <c r="B63" s="55"/>
      <c r="C63" s="117"/>
      <c r="D63" s="155" t="s">
        <v>423</v>
      </c>
      <c r="E63" s="81">
        <v>10</v>
      </c>
      <c r="F63" s="82" t="s">
        <v>11</v>
      </c>
      <c r="G63" s="31"/>
      <c r="H63" s="31">
        <v>0.13</v>
      </c>
      <c r="I63" s="31"/>
      <c r="J63" s="114"/>
      <c r="K63" s="35"/>
      <c r="L63" s="36"/>
      <c r="M63" s="37"/>
      <c r="N63" s="38"/>
      <c r="O63" s="114"/>
      <c r="P63" s="114"/>
      <c r="Q63" s="114"/>
      <c r="R63" s="52"/>
      <c r="S63" s="223"/>
      <c r="T63" s="223"/>
      <c r="U63" s="223"/>
    </row>
    <row r="64" spans="1:21" s="113" customFormat="1">
      <c r="A64" s="130"/>
      <c r="B64" s="55"/>
      <c r="C64" s="106"/>
      <c r="D64" s="106" t="s">
        <v>424</v>
      </c>
      <c r="E64" s="133">
        <v>5</v>
      </c>
      <c r="F64" s="82" t="s">
        <v>11</v>
      </c>
      <c r="G64" s="31"/>
      <c r="H64" s="31"/>
      <c r="I64" s="31">
        <v>0.05</v>
      </c>
      <c r="J64" s="114"/>
      <c r="K64" s="98"/>
      <c r="L64" s="90"/>
      <c r="M64" s="94"/>
      <c r="N64" s="99"/>
      <c r="O64" s="114"/>
      <c r="P64" s="114"/>
      <c r="Q64" s="114"/>
      <c r="R64" s="52"/>
      <c r="S64" s="223"/>
      <c r="T64" s="223"/>
      <c r="U64" s="223"/>
    </row>
    <row r="65" spans="1:21" s="167" customFormat="1" ht="17.25" thickBot="1">
      <c r="A65" s="50"/>
      <c r="B65" s="31"/>
      <c r="C65" s="30"/>
      <c r="D65" s="30"/>
      <c r="E65" s="31"/>
      <c r="F65" s="31"/>
      <c r="G65" s="31"/>
      <c r="H65" s="31"/>
      <c r="I65" s="31"/>
      <c r="J65" s="51"/>
      <c r="K65" s="30"/>
      <c r="L65" s="30"/>
      <c r="M65" s="31"/>
      <c r="N65" s="31"/>
      <c r="O65" s="51"/>
      <c r="P65" s="51"/>
      <c r="Q65" s="51"/>
      <c r="R65" s="62"/>
      <c r="S65" s="224"/>
      <c r="T65" s="224"/>
      <c r="U65" s="224"/>
    </row>
    <row r="66" spans="1:21">
      <c r="A66" s="91">
        <f>A48+1</f>
        <v>44504</v>
      </c>
      <c r="B66" s="250" t="s">
        <v>29</v>
      </c>
      <c r="C66" s="54" t="s">
        <v>191</v>
      </c>
      <c r="D66" s="148" t="s">
        <v>10</v>
      </c>
      <c r="E66" s="158">
        <v>65</v>
      </c>
      <c r="F66" s="159" t="s">
        <v>137</v>
      </c>
      <c r="G66" s="31">
        <v>3.25</v>
      </c>
      <c r="H66" s="31"/>
      <c r="I66" s="31"/>
      <c r="K66" s="26" t="s">
        <v>182</v>
      </c>
      <c r="L66" s="27" t="s">
        <v>10</v>
      </c>
      <c r="M66" s="28">
        <v>65</v>
      </c>
      <c r="N66" s="29" t="s">
        <v>11</v>
      </c>
      <c r="S66" s="223">
        <v>3.25</v>
      </c>
    </row>
    <row r="67" spans="1:21">
      <c r="A67" s="92"/>
      <c r="B67" s="242"/>
      <c r="C67" s="166"/>
      <c r="D67" s="166" t="s">
        <v>225</v>
      </c>
      <c r="E67" s="81">
        <v>15</v>
      </c>
      <c r="F67" s="82" t="s">
        <v>137</v>
      </c>
      <c r="G67" s="31">
        <v>0.75</v>
      </c>
      <c r="H67" s="31"/>
      <c r="I67" s="31"/>
      <c r="K67" s="64"/>
      <c r="L67" s="65" t="s">
        <v>225</v>
      </c>
      <c r="M67" s="66">
        <v>15</v>
      </c>
      <c r="N67" s="67" t="s">
        <v>11</v>
      </c>
      <c r="S67" s="223">
        <v>0.75</v>
      </c>
    </row>
    <row r="68" spans="1:21">
      <c r="A68" s="92"/>
      <c r="B68" s="242"/>
      <c r="C68" s="57" t="s">
        <v>500</v>
      </c>
      <c r="D68" s="166" t="s">
        <v>501</v>
      </c>
      <c r="E68" s="81">
        <v>70</v>
      </c>
      <c r="F68" s="82" t="s">
        <v>11</v>
      </c>
      <c r="G68" s="31"/>
      <c r="H68" s="31">
        <v>2</v>
      </c>
      <c r="I68" s="31"/>
      <c r="K68" s="40" t="s">
        <v>158</v>
      </c>
      <c r="L68" s="36" t="s">
        <v>417</v>
      </c>
      <c r="M68" s="37">
        <v>30</v>
      </c>
      <c r="N68" s="38" t="s">
        <v>11</v>
      </c>
      <c r="U68" s="223">
        <v>0.3</v>
      </c>
    </row>
    <row r="69" spans="1:21" ht="18" customHeight="1">
      <c r="A69" s="92"/>
      <c r="B69" s="242"/>
      <c r="C69" s="166"/>
      <c r="D69" s="166" t="s">
        <v>502</v>
      </c>
      <c r="E69" s="81">
        <v>15</v>
      </c>
      <c r="F69" s="82" t="s">
        <v>11</v>
      </c>
      <c r="G69" s="31">
        <v>0.27</v>
      </c>
      <c r="H69" s="31"/>
      <c r="I69" s="31"/>
      <c r="K69" s="35"/>
      <c r="L69" s="36" t="s">
        <v>394</v>
      </c>
      <c r="M69" s="37">
        <v>10</v>
      </c>
      <c r="N69" s="38" t="s">
        <v>11</v>
      </c>
      <c r="U69" s="223">
        <v>0.1</v>
      </c>
    </row>
    <row r="70" spans="1:21">
      <c r="A70" s="92"/>
      <c r="B70" s="242"/>
      <c r="C70" s="166"/>
      <c r="D70" s="166" t="s">
        <v>260</v>
      </c>
      <c r="E70" s="81">
        <v>15</v>
      </c>
      <c r="F70" s="82" t="s">
        <v>11</v>
      </c>
      <c r="G70" s="31"/>
      <c r="H70" s="31"/>
      <c r="I70" s="31">
        <v>0.15</v>
      </c>
      <c r="K70" s="35"/>
      <c r="L70" s="36" t="s">
        <v>263</v>
      </c>
      <c r="M70" s="37">
        <v>10</v>
      </c>
      <c r="N70" s="38" t="s">
        <v>11</v>
      </c>
      <c r="U70" s="223">
        <v>0.1</v>
      </c>
    </row>
    <row r="71" spans="1:21">
      <c r="A71" s="92"/>
      <c r="B71" s="242"/>
      <c r="C71" s="166"/>
      <c r="D71" s="166" t="s">
        <v>263</v>
      </c>
      <c r="E71" s="81">
        <v>10</v>
      </c>
      <c r="F71" s="82" t="s">
        <v>11</v>
      </c>
      <c r="G71" s="31"/>
      <c r="H71" s="31"/>
      <c r="I71" s="31">
        <v>0.1</v>
      </c>
      <c r="K71" s="35"/>
      <c r="L71" s="36" t="s">
        <v>159</v>
      </c>
      <c r="M71" s="37">
        <v>20</v>
      </c>
      <c r="N71" s="38" t="s">
        <v>11</v>
      </c>
      <c r="T71" s="223">
        <f>20/35</f>
        <v>0.5714285714285714</v>
      </c>
    </row>
    <row r="72" spans="1:21">
      <c r="A72" s="92"/>
      <c r="B72" s="242"/>
      <c r="C72" s="166"/>
      <c r="D72" s="166" t="s">
        <v>503</v>
      </c>
      <c r="E72" s="81">
        <v>1</v>
      </c>
      <c r="F72" s="82" t="s">
        <v>11</v>
      </c>
      <c r="G72" s="31"/>
      <c r="H72" s="31"/>
      <c r="I72" s="31">
        <v>0.01</v>
      </c>
      <c r="K72" s="35"/>
      <c r="L72" s="36" t="s">
        <v>150</v>
      </c>
      <c r="M72" s="37"/>
      <c r="N72" s="38" t="s">
        <v>11</v>
      </c>
    </row>
    <row r="73" spans="1:21" ht="17.25" thickBot="1">
      <c r="A73" s="92"/>
      <c r="B73" s="242"/>
      <c r="C73" s="166"/>
      <c r="D73" s="166" t="s">
        <v>18</v>
      </c>
      <c r="E73" s="81">
        <v>1</v>
      </c>
      <c r="F73" s="82" t="s">
        <v>11</v>
      </c>
      <c r="G73" s="31"/>
      <c r="H73" s="31"/>
      <c r="I73" s="31">
        <v>0.01</v>
      </c>
      <c r="K73" s="35"/>
      <c r="L73" s="36"/>
      <c r="M73" s="37"/>
      <c r="N73" s="38"/>
    </row>
    <row r="74" spans="1:21">
      <c r="A74" s="92"/>
      <c r="B74" s="242"/>
      <c r="C74" s="249" t="s">
        <v>520</v>
      </c>
      <c r="D74" s="154" t="s">
        <v>302</v>
      </c>
      <c r="E74" s="81">
        <v>40</v>
      </c>
      <c r="F74" s="82" t="s">
        <v>32</v>
      </c>
      <c r="G74" s="31"/>
      <c r="H74" s="31">
        <v>0.73</v>
      </c>
      <c r="I74" s="31"/>
      <c r="K74" s="68" t="s">
        <v>216</v>
      </c>
      <c r="L74" s="69" t="s">
        <v>302</v>
      </c>
      <c r="M74" s="37">
        <v>40</v>
      </c>
      <c r="N74" s="38" t="s">
        <v>11</v>
      </c>
      <c r="O74" s="24" t="s">
        <v>163</v>
      </c>
      <c r="P74" s="27" t="s">
        <v>434</v>
      </c>
      <c r="Q74" s="27">
        <v>40</v>
      </c>
      <c r="R74" s="29" t="s">
        <v>11</v>
      </c>
      <c r="S74" s="223">
        <f>40/85</f>
        <v>0.47058823529411764</v>
      </c>
      <c r="T74" s="223">
        <f>40/55</f>
        <v>0.72727272727272729</v>
      </c>
    </row>
    <row r="75" spans="1:21" s="104" customFormat="1">
      <c r="A75" s="92"/>
      <c r="B75" s="242"/>
      <c r="C75" s="154"/>
      <c r="D75" s="154" t="s">
        <v>304</v>
      </c>
      <c r="E75" s="81">
        <v>20</v>
      </c>
      <c r="F75" s="82" t="s">
        <v>32</v>
      </c>
      <c r="G75" s="31">
        <v>0.22</v>
      </c>
      <c r="H75" s="31"/>
      <c r="I75" s="31"/>
      <c r="J75" s="105"/>
      <c r="K75" s="103"/>
      <c r="L75" s="69" t="s">
        <v>304</v>
      </c>
      <c r="M75" s="37">
        <v>20</v>
      </c>
      <c r="N75" s="38" t="s">
        <v>11</v>
      </c>
      <c r="O75" s="70"/>
      <c r="P75" s="36" t="s">
        <v>435</v>
      </c>
      <c r="Q75" s="36">
        <v>20</v>
      </c>
      <c r="R75" s="38" t="s">
        <v>11</v>
      </c>
      <c r="S75" s="223">
        <v>0.22</v>
      </c>
      <c r="T75" s="223">
        <f>20/55</f>
        <v>0.36363636363636365</v>
      </c>
      <c r="U75" s="223"/>
    </row>
    <row r="76" spans="1:21" s="104" customFormat="1">
      <c r="A76" s="92"/>
      <c r="B76" s="242"/>
      <c r="C76" s="154"/>
      <c r="D76" s="154" t="s">
        <v>305</v>
      </c>
      <c r="E76" s="81">
        <v>15</v>
      </c>
      <c r="F76" s="82" t="s">
        <v>32</v>
      </c>
      <c r="G76" s="31"/>
      <c r="H76" s="31"/>
      <c r="I76" s="31">
        <v>0.15</v>
      </c>
      <c r="J76" s="105"/>
      <c r="K76" s="103"/>
      <c r="L76" s="69" t="s">
        <v>305</v>
      </c>
      <c r="M76" s="37">
        <v>15</v>
      </c>
      <c r="N76" s="38" t="s">
        <v>11</v>
      </c>
      <c r="O76" s="70"/>
      <c r="P76" s="36" t="s">
        <v>436</v>
      </c>
      <c r="Q76" s="36">
        <v>10</v>
      </c>
      <c r="R76" s="38" t="s">
        <v>11</v>
      </c>
      <c r="S76" s="223"/>
      <c r="T76" s="223"/>
      <c r="U76" s="223">
        <v>0.25</v>
      </c>
    </row>
    <row r="77" spans="1:21" s="104" customFormat="1">
      <c r="A77" s="92"/>
      <c r="B77" s="242"/>
      <c r="C77" s="154"/>
      <c r="D77" s="154" t="s">
        <v>306</v>
      </c>
      <c r="E77" s="81">
        <v>10</v>
      </c>
      <c r="F77" s="82" t="s">
        <v>32</v>
      </c>
      <c r="G77" s="31"/>
      <c r="H77" s="31"/>
      <c r="I77" s="31">
        <v>0.1</v>
      </c>
      <c r="J77" s="105"/>
      <c r="K77" s="103"/>
      <c r="L77" s="69"/>
      <c r="M77" s="37"/>
      <c r="N77" s="38"/>
      <c r="O77" s="70"/>
      <c r="P77" s="36" t="s">
        <v>143</v>
      </c>
      <c r="Q77" s="36">
        <v>1</v>
      </c>
      <c r="R77" s="38" t="s">
        <v>11</v>
      </c>
      <c r="S77" s="223"/>
      <c r="T77" s="223"/>
      <c r="U77" s="223">
        <v>0.01</v>
      </c>
    </row>
    <row r="78" spans="1:21" s="163" customFormat="1" ht="17.25" thickBot="1">
      <c r="A78" s="92"/>
      <c r="B78" s="292"/>
      <c r="C78" s="154"/>
      <c r="D78" s="154"/>
      <c r="E78" s="81"/>
      <c r="F78" s="82"/>
      <c r="G78" s="31"/>
      <c r="H78" s="31"/>
      <c r="I78" s="31"/>
      <c r="J78" s="164"/>
      <c r="K78" s="103"/>
      <c r="L78" s="69"/>
      <c r="M78" s="37"/>
      <c r="N78" s="38"/>
      <c r="O78" s="71"/>
      <c r="P78" s="42" t="s">
        <v>25</v>
      </c>
      <c r="Q78" s="42"/>
      <c r="R78" s="43" t="s">
        <v>11</v>
      </c>
      <c r="S78" s="223"/>
      <c r="T78" s="223"/>
      <c r="U78" s="223"/>
    </row>
    <row r="79" spans="1:21">
      <c r="A79" s="92"/>
      <c r="B79" s="242"/>
      <c r="C79" s="57" t="s">
        <v>12</v>
      </c>
      <c r="D79" s="166" t="s">
        <v>12</v>
      </c>
      <c r="E79" s="81">
        <v>70</v>
      </c>
      <c r="F79" s="82" t="s">
        <v>11</v>
      </c>
      <c r="G79" s="31"/>
      <c r="H79" s="31"/>
      <c r="I79" s="31">
        <v>0.7</v>
      </c>
      <c r="K79" s="40" t="s">
        <v>12</v>
      </c>
      <c r="L79" s="36" t="s">
        <v>12</v>
      </c>
      <c r="M79" s="37">
        <v>70</v>
      </c>
      <c r="N79" s="38" t="s">
        <v>11</v>
      </c>
      <c r="U79" s="223">
        <v>0.7</v>
      </c>
    </row>
    <row r="80" spans="1:21" s="163" customFormat="1">
      <c r="A80" s="92"/>
      <c r="B80" s="305"/>
      <c r="C80" s="166"/>
      <c r="D80" s="166" t="s">
        <v>527</v>
      </c>
      <c r="E80" s="81">
        <v>3</v>
      </c>
      <c r="F80" s="82" t="s">
        <v>11</v>
      </c>
      <c r="G80" s="31"/>
      <c r="H80" s="31"/>
      <c r="I80" s="31">
        <v>0.03</v>
      </c>
      <c r="J80" s="164"/>
      <c r="K80" s="35"/>
      <c r="L80" s="36" t="s">
        <v>262</v>
      </c>
      <c r="M80" s="37">
        <v>3</v>
      </c>
      <c r="N80" s="38" t="s">
        <v>11</v>
      </c>
      <c r="O80" s="164"/>
      <c r="P80" s="164"/>
      <c r="Q80" s="164"/>
      <c r="R80" s="52"/>
      <c r="S80" s="223"/>
      <c r="T80" s="223"/>
      <c r="U80" s="223">
        <v>0.03</v>
      </c>
    </row>
    <row r="81" spans="1:21">
      <c r="A81" s="92"/>
      <c r="B81" s="242"/>
      <c r="C81" s="166"/>
      <c r="D81" s="166" t="s">
        <v>118</v>
      </c>
      <c r="E81" s="81">
        <v>1</v>
      </c>
      <c r="F81" s="82" t="s">
        <v>11</v>
      </c>
      <c r="G81" s="31"/>
      <c r="H81" s="31"/>
      <c r="I81" s="31">
        <v>0.01</v>
      </c>
      <c r="K81" s="35"/>
      <c r="L81" s="36" t="s">
        <v>13</v>
      </c>
      <c r="M81" s="37">
        <v>1</v>
      </c>
      <c r="N81" s="38" t="s">
        <v>11</v>
      </c>
      <c r="U81" s="223">
        <v>0.01</v>
      </c>
    </row>
    <row r="82" spans="1:21">
      <c r="A82" s="92"/>
      <c r="B82" s="242"/>
      <c r="C82" s="57" t="s">
        <v>171</v>
      </c>
      <c r="D82" s="166" t="s">
        <v>307</v>
      </c>
      <c r="E82" s="81">
        <v>25</v>
      </c>
      <c r="F82" s="82" t="s">
        <v>11</v>
      </c>
      <c r="G82" s="31"/>
      <c r="H82" s="31"/>
      <c r="I82" s="31">
        <v>0.25</v>
      </c>
      <c r="K82" s="40" t="s">
        <v>171</v>
      </c>
      <c r="L82" s="36" t="s">
        <v>307</v>
      </c>
      <c r="M82" s="37">
        <v>25</v>
      </c>
      <c r="N82" s="38" t="s">
        <v>11</v>
      </c>
      <c r="U82" s="223">
        <v>0.25</v>
      </c>
    </row>
    <row r="83" spans="1:21" s="104" customFormat="1">
      <c r="A83" s="92"/>
      <c r="B83" s="242"/>
      <c r="C83" s="166"/>
      <c r="D83" s="166" t="s">
        <v>309</v>
      </c>
      <c r="E83" s="81">
        <v>5</v>
      </c>
      <c r="F83" s="82" t="s">
        <v>11</v>
      </c>
      <c r="G83" s="31"/>
      <c r="H83" s="31"/>
      <c r="I83" s="31">
        <v>0.05</v>
      </c>
      <c r="J83" s="105"/>
      <c r="K83" s="98"/>
      <c r="L83" s="90" t="s">
        <v>309</v>
      </c>
      <c r="M83" s="94">
        <v>5</v>
      </c>
      <c r="N83" s="38" t="s">
        <v>11</v>
      </c>
      <c r="O83" s="105"/>
      <c r="P83" s="105"/>
      <c r="Q83" s="105"/>
      <c r="R83" s="52"/>
      <c r="S83" s="223"/>
      <c r="T83" s="223"/>
      <c r="U83" s="223">
        <v>0.05</v>
      </c>
    </row>
    <row r="84" spans="1:21" s="113" customFormat="1">
      <c r="A84" s="92"/>
      <c r="B84" s="242"/>
      <c r="C84" s="166"/>
      <c r="D84" s="166" t="s">
        <v>172</v>
      </c>
      <c r="E84" s="81"/>
      <c r="F84" s="82" t="s">
        <v>11</v>
      </c>
      <c r="G84" s="31"/>
      <c r="H84" s="31"/>
      <c r="I84" s="31"/>
      <c r="J84" s="114"/>
      <c r="K84" s="98"/>
      <c r="L84" s="90" t="s">
        <v>172</v>
      </c>
      <c r="M84" s="94"/>
      <c r="N84" s="38" t="s">
        <v>11</v>
      </c>
      <c r="O84" s="114"/>
      <c r="P84" s="114"/>
      <c r="Q84" s="114"/>
      <c r="R84" s="52"/>
      <c r="S84" s="223"/>
      <c r="T84" s="223"/>
      <c r="U84" s="223"/>
    </row>
    <row r="85" spans="1:21" s="104" customFormat="1">
      <c r="A85" s="92"/>
      <c r="B85" s="242"/>
      <c r="C85" s="166"/>
      <c r="D85" s="166" t="s">
        <v>299</v>
      </c>
      <c r="E85" s="81"/>
      <c r="F85" s="82" t="s">
        <v>11</v>
      </c>
      <c r="G85" s="31"/>
      <c r="H85" s="31"/>
      <c r="I85" s="31"/>
      <c r="J85" s="105"/>
      <c r="K85" s="98"/>
      <c r="L85" s="90"/>
      <c r="M85" s="94"/>
      <c r="N85" s="38"/>
      <c r="O85" s="105"/>
      <c r="P85" s="105"/>
      <c r="Q85" s="105"/>
      <c r="R85" s="52"/>
      <c r="S85" s="223"/>
      <c r="T85" s="223"/>
      <c r="U85" s="223"/>
    </row>
    <row r="86" spans="1:21" ht="17.25" thickBot="1">
      <c r="A86" s="93"/>
      <c r="B86" s="61"/>
      <c r="C86" s="60" t="s">
        <v>14</v>
      </c>
      <c r="D86" s="63" t="s">
        <v>14</v>
      </c>
      <c r="E86" s="150">
        <v>1</v>
      </c>
      <c r="F86" s="149" t="s">
        <v>16</v>
      </c>
      <c r="G86" s="31"/>
      <c r="H86" s="31"/>
      <c r="I86" s="31"/>
      <c r="K86" s="48" t="s">
        <v>14</v>
      </c>
      <c r="L86" s="42" t="s">
        <v>14</v>
      </c>
      <c r="M86" s="49">
        <v>1</v>
      </c>
      <c r="N86" s="43" t="s">
        <v>16</v>
      </c>
      <c r="S86" s="319">
        <f>SUM(S66:S85)</f>
        <v>4.6905882352941175</v>
      </c>
      <c r="T86" s="319">
        <f t="shared" ref="T86:U86" si="2">SUM(T66:T85)</f>
        <v>1.6623376623376624</v>
      </c>
      <c r="U86" s="319">
        <f t="shared" si="2"/>
        <v>1.8</v>
      </c>
    </row>
    <row r="87" spans="1:21" s="167" customFormat="1" ht="7.5" customHeight="1" thickBot="1">
      <c r="A87" s="50"/>
      <c r="B87" s="31"/>
      <c r="C87" s="30"/>
      <c r="D87" s="30"/>
      <c r="E87" s="31"/>
      <c r="F87" s="31"/>
      <c r="G87" s="31"/>
      <c r="H87" s="31"/>
      <c r="I87" s="31"/>
      <c r="J87" s="51"/>
      <c r="K87" s="30"/>
      <c r="L87" s="30"/>
      <c r="M87" s="31"/>
      <c r="N87" s="31"/>
      <c r="O87" s="51"/>
      <c r="P87" s="51"/>
      <c r="Q87" s="51"/>
      <c r="R87" s="62"/>
      <c r="S87" s="224"/>
      <c r="T87" s="224"/>
      <c r="U87" s="224"/>
    </row>
    <row r="88" spans="1:21">
      <c r="A88" s="22">
        <f>A66+1</f>
        <v>44505</v>
      </c>
      <c r="B88" s="23" t="s">
        <v>30</v>
      </c>
      <c r="C88" s="24" t="s">
        <v>569</v>
      </c>
      <c r="D88" s="148" t="s">
        <v>10</v>
      </c>
      <c r="E88" s="158">
        <v>65</v>
      </c>
      <c r="F88" s="159" t="s">
        <v>11</v>
      </c>
      <c r="G88" s="31">
        <v>3.25</v>
      </c>
      <c r="H88" s="31"/>
      <c r="I88" s="31"/>
      <c r="K88" s="26" t="s">
        <v>569</v>
      </c>
      <c r="L88" s="27" t="s">
        <v>10</v>
      </c>
      <c r="M88" s="28">
        <v>65</v>
      </c>
      <c r="N88" s="29" t="s">
        <v>11</v>
      </c>
      <c r="S88" s="223">
        <v>3.25</v>
      </c>
    </row>
    <row r="89" spans="1:21">
      <c r="A89" s="32"/>
      <c r="B89" s="44"/>
      <c r="C89" s="34"/>
      <c r="D89" s="166" t="s">
        <v>23</v>
      </c>
      <c r="E89" s="81">
        <v>13</v>
      </c>
      <c r="F89" s="82" t="s">
        <v>11</v>
      </c>
      <c r="G89" s="31">
        <v>0.65</v>
      </c>
      <c r="H89" s="31"/>
      <c r="I89" s="31"/>
      <c r="K89" s="35"/>
      <c r="L89" s="36" t="s">
        <v>23</v>
      </c>
      <c r="M89" s="37">
        <v>13</v>
      </c>
      <c r="N89" s="38" t="s">
        <v>11</v>
      </c>
      <c r="S89" s="223">
        <v>0.65</v>
      </c>
    </row>
    <row r="90" spans="1:21" s="163" customFormat="1">
      <c r="A90" s="32"/>
      <c r="B90" s="44"/>
      <c r="C90" s="34"/>
      <c r="D90" s="166" t="s">
        <v>570</v>
      </c>
      <c r="E90" s="81">
        <v>2</v>
      </c>
      <c r="F90" s="82" t="s">
        <v>11</v>
      </c>
      <c r="G90" s="31">
        <v>0.1</v>
      </c>
      <c r="H90" s="31"/>
      <c r="I90" s="31"/>
      <c r="J90" s="164"/>
      <c r="K90" s="35"/>
      <c r="L90" s="36" t="s">
        <v>570</v>
      </c>
      <c r="M90" s="37">
        <v>2</v>
      </c>
      <c r="N90" s="38" t="s">
        <v>11</v>
      </c>
      <c r="O90" s="164"/>
      <c r="P90" s="164"/>
      <c r="Q90" s="164"/>
      <c r="R90" s="52"/>
      <c r="S90" s="223">
        <v>0.1</v>
      </c>
      <c r="T90" s="223"/>
      <c r="U90" s="223"/>
    </row>
    <row r="91" spans="1:21">
      <c r="A91" s="32"/>
      <c r="B91" s="44"/>
      <c r="C91" s="39" t="s">
        <v>521</v>
      </c>
      <c r="D91" s="166" t="s">
        <v>407</v>
      </c>
      <c r="E91" s="81">
        <v>80</v>
      </c>
      <c r="F91" s="82" t="s">
        <v>11</v>
      </c>
      <c r="G91" s="31"/>
      <c r="H91" s="31">
        <v>2.29</v>
      </c>
      <c r="I91" s="31"/>
      <c r="K91" s="40" t="s">
        <v>153</v>
      </c>
      <c r="L91" s="36" t="s">
        <v>132</v>
      </c>
      <c r="M91" s="37">
        <v>40</v>
      </c>
      <c r="N91" s="38" t="s">
        <v>11</v>
      </c>
      <c r="T91" s="223">
        <f>40/70</f>
        <v>0.5714285714285714</v>
      </c>
    </row>
    <row r="92" spans="1:21">
      <c r="A92" s="32"/>
      <c r="B92" s="44"/>
      <c r="C92" s="34"/>
      <c r="D92" s="166" t="s">
        <v>557</v>
      </c>
      <c r="E92" s="81">
        <v>35</v>
      </c>
      <c r="F92" s="82" t="s">
        <v>11</v>
      </c>
      <c r="G92" s="31">
        <v>0.64</v>
      </c>
      <c r="H92" s="31"/>
      <c r="I92" s="31"/>
      <c r="K92" s="35"/>
      <c r="L92" s="36" t="s">
        <v>476</v>
      </c>
      <c r="M92" s="37">
        <v>20</v>
      </c>
      <c r="N92" s="38" t="s">
        <v>11</v>
      </c>
      <c r="U92" s="223">
        <v>0.2</v>
      </c>
    </row>
    <row r="93" spans="1:21">
      <c r="A93" s="32"/>
      <c r="B93" s="44"/>
      <c r="C93" s="34"/>
      <c r="D93" s="166" t="s">
        <v>411</v>
      </c>
      <c r="E93" s="81">
        <v>1</v>
      </c>
      <c r="F93" s="82" t="s">
        <v>11</v>
      </c>
      <c r="G93" s="31"/>
      <c r="H93" s="31"/>
      <c r="I93" s="31">
        <v>0.01</v>
      </c>
      <c r="K93" s="35"/>
      <c r="L93" s="36" t="s">
        <v>394</v>
      </c>
      <c r="M93" s="37">
        <v>10</v>
      </c>
      <c r="N93" s="38" t="s">
        <v>11</v>
      </c>
      <c r="U93" s="223">
        <v>0.1</v>
      </c>
    </row>
    <row r="94" spans="1:21">
      <c r="A94" s="32"/>
      <c r="B94" s="44"/>
      <c r="C94" s="34"/>
      <c r="D94" s="166"/>
      <c r="E94" s="81"/>
      <c r="F94" s="82"/>
      <c r="G94" s="31"/>
      <c r="H94" s="31"/>
      <c r="I94" s="31"/>
      <c r="K94" s="35"/>
      <c r="L94" s="36" t="s">
        <v>522</v>
      </c>
      <c r="M94" s="37">
        <v>2</v>
      </c>
      <c r="N94" s="38" t="s">
        <v>11</v>
      </c>
      <c r="U94" s="223">
        <v>0.02</v>
      </c>
    </row>
    <row r="95" spans="1:21" s="163" customFormat="1">
      <c r="A95" s="32"/>
      <c r="B95" s="44"/>
      <c r="C95" s="34"/>
      <c r="D95" s="166"/>
      <c r="E95" s="81"/>
      <c r="F95" s="82"/>
      <c r="G95" s="31"/>
      <c r="H95" s="31"/>
      <c r="I95" s="31"/>
      <c r="J95" s="164"/>
      <c r="K95" s="35"/>
      <c r="L95" s="36" t="s">
        <v>523</v>
      </c>
      <c r="M95" s="37">
        <v>2</v>
      </c>
      <c r="N95" s="38" t="s">
        <v>11</v>
      </c>
      <c r="O95" s="164"/>
      <c r="P95" s="164"/>
      <c r="Q95" s="164"/>
      <c r="R95" s="52"/>
      <c r="S95" s="223"/>
      <c r="T95" s="223"/>
      <c r="U95" s="223">
        <v>0.02</v>
      </c>
    </row>
    <row r="96" spans="1:21" s="163" customFormat="1" ht="17.25" thickBot="1">
      <c r="A96" s="32"/>
      <c r="B96" s="44"/>
      <c r="C96" s="34"/>
      <c r="D96" s="166"/>
      <c r="E96" s="81"/>
      <c r="F96" s="82"/>
      <c r="G96" s="31"/>
      <c r="H96" s="31"/>
      <c r="I96" s="31"/>
      <c r="J96" s="164"/>
      <c r="K96" s="35"/>
      <c r="L96" s="36" t="s">
        <v>140</v>
      </c>
      <c r="M96" s="37"/>
      <c r="N96" s="38"/>
      <c r="O96" s="164"/>
      <c r="P96" s="164"/>
      <c r="Q96" s="164"/>
      <c r="R96" s="52"/>
      <c r="S96" s="223"/>
      <c r="T96" s="223"/>
      <c r="U96" s="223"/>
    </row>
    <row r="97" spans="1:21">
      <c r="A97" s="32"/>
      <c r="B97" s="44"/>
      <c r="C97" s="39" t="s">
        <v>427</v>
      </c>
      <c r="D97" s="166" t="s">
        <v>292</v>
      </c>
      <c r="E97" s="81">
        <v>65</v>
      </c>
      <c r="F97" s="82" t="s">
        <v>11</v>
      </c>
      <c r="G97" s="31"/>
      <c r="H97" s="31"/>
      <c r="I97" s="31">
        <v>0.65</v>
      </c>
      <c r="K97" s="40" t="s">
        <v>427</v>
      </c>
      <c r="L97" s="36" t="s">
        <v>292</v>
      </c>
      <c r="M97" s="37">
        <v>65</v>
      </c>
      <c r="N97" s="38" t="s">
        <v>11</v>
      </c>
      <c r="O97" s="24" t="s">
        <v>194</v>
      </c>
      <c r="P97" s="27" t="s">
        <v>195</v>
      </c>
      <c r="Q97" s="27">
        <v>10</v>
      </c>
      <c r="R97" s="29" t="s">
        <v>11</v>
      </c>
      <c r="T97" s="223">
        <f>10/55</f>
        <v>0.18181818181818182</v>
      </c>
      <c r="U97" s="223">
        <v>0.65</v>
      </c>
    </row>
    <row r="98" spans="1:21">
      <c r="A98" s="32"/>
      <c r="B98" s="44"/>
      <c r="C98" s="34"/>
      <c r="D98" s="166" t="s">
        <v>294</v>
      </c>
      <c r="E98" s="81">
        <v>5</v>
      </c>
      <c r="F98" s="82" t="s">
        <v>11</v>
      </c>
      <c r="G98" s="31"/>
      <c r="H98" s="31"/>
      <c r="I98" s="31">
        <v>0.05</v>
      </c>
      <c r="K98" s="35"/>
      <c r="L98" s="36" t="s">
        <v>294</v>
      </c>
      <c r="M98" s="37">
        <v>5</v>
      </c>
      <c r="N98" s="38" t="s">
        <v>11</v>
      </c>
      <c r="O98" s="70"/>
      <c r="P98" s="36" t="s">
        <v>297</v>
      </c>
      <c r="Q98" s="36">
        <v>30</v>
      </c>
      <c r="R98" s="38" t="s">
        <v>11</v>
      </c>
      <c r="T98" s="223">
        <f>30/70</f>
        <v>0.42857142857142855</v>
      </c>
      <c r="U98" s="223">
        <v>0.05</v>
      </c>
    </row>
    <row r="99" spans="1:21">
      <c r="A99" s="32"/>
      <c r="B99" s="44"/>
      <c r="C99" s="34"/>
      <c r="D99" s="166" t="s">
        <v>295</v>
      </c>
      <c r="E99" s="81">
        <v>5</v>
      </c>
      <c r="F99" s="82" t="s">
        <v>11</v>
      </c>
      <c r="G99" s="31"/>
      <c r="H99" s="31"/>
      <c r="I99" s="31">
        <v>0.05</v>
      </c>
      <c r="K99" s="35"/>
      <c r="L99" s="36" t="s">
        <v>295</v>
      </c>
      <c r="M99" s="37">
        <v>5</v>
      </c>
      <c r="N99" s="38" t="s">
        <v>11</v>
      </c>
      <c r="O99" s="70"/>
      <c r="P99" s="36" t="s">
        <v>298</v>
      </c>
      <c r="Q99" s="36">
        <v>40</v>
      </c>
      <c r="R99" s="38" t="s">
        <v>11</v>
      </c>
      <c r="U99" s="223">
        <v>0.45</v>
      </c>
    </row>
    <row r="100" spans="1:21" ht="17.25" thickBot="1">
      <c r="A100" s="32"/>
      <c r="B100" s="44"/>
      <c r="C100" s="34"/>
      <c r="D100" s="166" t="s">
        <v>296</v>
      </c>
      <c r="E100" s="81">
        <v>5</v>
      </c>
      <c r="F100" s="82" t="s">
        <v>11</v>
      </c>
      <c r="G100" s="31"/>
      <c r="H100" s="31">
        <v>0.17</v>
      </c>
      <c r="I100" s="31"/>
      <c r="K100" s="35"/>
      <c r="L100" s="36" t="s">
        <v>296</v>
      </c>
      <c r="M100" s="37">
        <v>5</v>
      </c>
      <c r="N100" s="38" t="s">
        <v>11</v>
      </c>
      <c r="O100" s="71"/>
      <c r="P100" s="42" t="s">
        <v>196</v>
      </c>
      <c r="Q100" s="42"/>
      <c r="R100" s="43"/>
      <c r="S100" s="224"/>
      <c r="T100" s="224">
        <f>5/30</f>
        <v>0.16666666666666666</v>
      </c>
      <c r="U100" s="224"/>
    </row>
    <row r="101" spans="1:21" s="152" customFormat="1">
      <c r="A101" s="32"/>
      <c r="B101" s="44"/>
      <c r="C101" s="34"/>
      <c r="D101" s="166" t="s">
        <v>19</v>
      </c>
      <c r="E101" s="81">
        <v>1</v>
      </c>
      <c r="F101" s="82" t="s">
        <v>11</v>
      </c>
      <c r="G101" s="31"/>
      <c r="H101" s="31"/>
      <c r="I101" s="31">
        <v>0.01</v>
      </c>
      <c r="J101" s="153"/>
      <c r="K101" s="35"/>
      <c r="L101" s="36"/>
      <c r="M101" s="37"/>
      <c r="N101" s="38"/>
      <c r="O101" s="30"/>
      <c r="P101" s="30"/>
      <c r="Q101" s="30"/>
      <c r="R101" s="31"/>
      <c r="S101" s="224"/>
      <c r="T101" s="224"/>
      <c r="U101" s="224"/>
    </row>
    <row r="102" spans="1:21">
      <c r="A102" s="32"/>
      <c r="B102" s="44"/>
      <c r="C102" s="39" t="s">
        <v>12</v>
      </c>
      <c r="D102" s="166" t="s">
        <v>174</v>
      </c>
      <c r="E102" s="81">
        <v>70</v>
      </c>
      <c r="F102" s="82" t="s">
        <v>11</v>
      </c>
      <c r="G102" s="31"/>
      <c r="H102" s="31"/>
      <c r="I102" s="31">
        <v>0.7</v>
      </c>
      <c r="K102" s="40" t="s">
        <v>12</v>
      </c>
      <c r="L102" s="36" t="s">
        <v>174</v>
      </c>
      <c r="M102" s="37">
        <v>70</v>
      </c>
      <c r="N102" s="38" t="s">
        <v>11</v>
      </c>
      <c r="U102" s="223">
        <v>0.7</v>
      </c>
    </row>
    <row r="103" spans="1:21">
      <c r="A103" s="32"/>
      <c r="B103" s="44"/>
      <c r="C103" s="34"/>
      <c r="D103" s="166" t="s">
        <v>529</v>
      </c>
      <c r="E103" s="81">
        <v>3</v>
      </c>
      <c r="F103" s="82" t="s">
        <v>11</v>
      </c>
      <c r="G103" s="31"/>
      <c r="H103" s="31"/>
      <c r="I103" s="31">
        <v>0.03</v>
      </c>
      <c r="K103" s="35"/>
      <c r="L103" s="36" t="s">
        <v>263</v>
      </c>
      <c r="M103" s="37">
        <v>3</v>
      </c>
      <c r="N103" s="38" t="s">
        <v>11</v>
      </c>
      <c r="U103" s="223">
        <v>0.03</v>
      </c>
    </row>
    <row r="104" spans="1:21" s="163" customFormat="1">
      <c r="A104" s="32"/>
      <c r="B104" s="44"/>
      <c r="C104" s="34"/>
      <c r="D104" s="166" t="s">
        <v>528</v>
      </c>
      <c r="E104" s="81">
        <v>1</v>
      </c>
      <c r="F104" s="82" t="s">
        <v>11</v>
      </c>
      <c r="G104" s="31"/>
      <c r="H104" s="31"/>
      <c r="I104" s="31">
        <v>0.01</v>
      </c>
      <c r="J104" s="164"/>
      <c r="K104" s="35"/>
      <c r="L104" s="36" t="s">
        <v>528</v>
      </c>
      <c r="M104" s="37">
        <v>1</v>
      </c>
      <c r="N104" s="38" t="s">
        <v>11</v>
      </c>
      <c r="O104" s="164"/>
      <c r="P104" s="164"/>
      <c r="Q104" s="164"/>
      <c r="R104" s="52"/>
      <c r="S104" s="223"/>
      <c r="T104" s="223"/>
      <c r="U104" s="223">
        <v>0.01</v>
      </c>
    </row>
    <row r="105" spans="1:21">
      <c r="A105" s="32"/>
      <c r="B105" s="44"/>
      <c r="C105" s="39" t="s">
        <v>558</v>
      </c>
      <c r="D105" s="166" t="s">
        <v>628</v>
      </c>
      <c r="E105" s="81">
        <v>20</v>
      </c>
      <c r="F105" s="82" t="s">
        <v>11</v>
      </c>
      <c r="G105" s="31">
        <v>0.8</v>
      </c>
      <c r="H105" s="31"/>
      <c r="I105" s="31"/>
      <c r="K105" s="40" t="s">
        <v>558</v>
      </c>
      <c r="L105" s="36" t="s">
        <v>628</v>
      </c>
      <c r="M105" s="37">
        <v>20</v>
      </c>
      <c r="N105" s="38" t="s">
        <v>11</v>
      </c>
      <c r="S105" s="223">
        <v>0.8</v>
      </c>
    </row>
    <row r="106" spans="1:21" ht="17.25" thickBot="1">
      <c r="A106" s="45"/>
      <c r="B106" s="46"/>
      <c r="C106" s="47" t="s">
        <v>14</v>
      </c>
      <c r="D106" s="63" t="s">
        <v>14</v>
      </c>
      <c r="E106" s="150">
        <v>1</v>
      </c>
      <c r="F106" s="149" t="s">
        <v>11</v>
      </c>
      <c r="G106" s="31" t="s">
        <v>256</v>
      </c>
      <c r="H106" s="31" t="s">
        <v>256</v>
      </c>
      <c r="I106" s="31" t="s">
        <v>256</v>
      </c>
      <c r="K106" s="48" t="s">
        <v>14</v>
      </c>
      <c r="L106" s="42" t="s">
        <v>14</v>
      </c>
      <c r="M106" s="49">
        <v>1</v>
      </c>
      <c r="N106" s="43" t="s">
        <v>11</v>
      </c>
      <c r="S106" s="319">
        <f>SUM(S88:S105)</f>
        <v>4.8</v>
      </c>
      <c r="T106" s="319">
        <f t="shared" ref="T106:U106" si="3">SUM(T88:T105)</f>
        <v>1.3484848484848486</v>
      </c>
      <c r="U106" s="319">
        <f t="shared" si="3"/>
        <v>2.2299999999999995</v>
      </c>
    </row>
    <row r="107" spans="1:21" s="167" customFormat="1" ht="8.25" customHeight="1" thickBot="1">
      <c r="A107" s="72"/>
      <c r="B107" s="62"/>
      <c r="C107" s="51"/>
      <c r="D107" s="51"/>
      <c r="E107" s="62"/>
      <c r="F107" s="62"/>
      <c r="G107" s="62"/>
      <c r="H107" s="62"/>
      <c r="I107" s="62"/>
      <c r="J107" s="51"/>
      <c r="K107" s="51"/>
      <c r="L107" s="51"/>
      <c r="M107" s="62"/>
      <c r="N107" s="62"/>
      <c r="O107" s="51"/>
      <c r="P107" s="51"/>
      <c r="Q107" s="51"/>
      <c r="R107" s="62"/>
      <c r="S107" s="224"/>
      <c r="T107" s="224"/>
      <c r="U107" s="224"/>
    </row>
    <row r="108" spans="1:21">
      <c r="A108" s="22">
        <f>A88+3</f>
        <v>44508</v>
      </c>
      <c r="B108" s="53" t="s">
        <v>27</v>
      </c>
      <c r="C108" s="54" t="s">
        <v>374</v>
      </c>
      <c r="D108" s="148" t="s">
        <v>10</v>
      </c>
      <c r="E108" s="158">
        <v>65</v>
      </c>
      <c r="F108" s="159" t="s">
        <v>11</v>
      </c>
      <c r="G108" s="31">
        <v>3.25</v>
      </c>
      <c r="H108" s="31"/>
      <c r="I108" s="31"/>
      <c r="K108" s="26" t="s">
        <v>374</v>
      </c>
      <c r="L108" s="27" t="s">
        <v>10</v>
      </c>
      <c r="M108" s="28">
        <v>65</v>
      </c>
      <c r="N108" s="29" t="s">
        <v>11</v>
      </c>
      <c r="S108" s="223">
        <v>3.25</v>
      </c>
    </row>
    <row r="109" spans="1:21">
      <c r="A109" s="32"/>
      <c r="B109" s="55"/>
      <c r="C109" s="56"/>
      <c r="D109" s="166" t="s">
        <v>23</v>
      </c>
      <c r="E109" s="81">
        <v>15</v>
      </c>
      <c r="F109" s="82" t="s">
        <v>11</v>
      </c>
      <c r="G109" s="31">
        <v>0.75</v>
      </c>
      <c r="H109" s="31"/>
      <c r="I109" s="31"/>
      <c r="K109" s="35"/>
      <c r="L109" s="36" t="s">
        <v>23</v>
      </c>
      <c r="M109" s="37">
        <v>15</v>
      </c>
      <c r="N109" s="38" t="s">
        <v>11</v>
      </c>
      <c r="S109" s="223">
        <v>0.75</v>
      </c>
    </row>
    <row r="110" spans="1:21" ht="33">
      <c r="A110" s="32"/>
      <c r="B110" s="55"/>
      <c r="C110" s="57" t="s">
        <v>287</v>
      </c>
      <c r="D110" s="166" t="s">
        <v>311</v>
      </c>
      <c r="E110" s="81">
        <v>70</v>
      </c>
      <c r="F110" s="82" t="s">
        <v>11</v>
      </c>
      <c r="G110" s="31"/>
      <c r="H110" s="31">
        <v>2</v>
      </c>
      <c r="I110" s="31"/>
      <c r="K110" s="40" t="s">
        <v>197</v>
      </c>
      <c r="L110" s="36" t="s">
        <v>198</v>
      </c>
      <c r="M110" s="37">
        <v>35</v>
      </c>
      <c r="N110" s="38" t="s">
        <v>11</v>
      </c>
      <c r="T110" s="223">
        <v>1</v>
      </c>
    </row>
    <row r="111" spans="1:21">
      <c r="A111" s="32"/>
      <c r="B111" s="55"/>
      <c r="C111" s="56"/>
      <c r="D111" s="166" t="s">
        <v>430</v>
      </c>
      <c r="E111" s="81">
        <v>20</v>
      </c>
      <c r="F111" s="82" t="s">
        <v>11</v>
      </c>
      <c r="G111" s="31">
        <v>0.22</v>
      </c>
      <c r="H111" s="31"/>
      <c r="I111" s="31"/>
      <c r="K111" s="35"/>
      <c r="L111" s="36" t="s">
        <v>429</v>
      </c>
      <c r="M111" s="37">
        <v>20</v>
      </c>
      <c r="N111" s="38" t="s">
        <v>11</v>
      </c>
      <c r="S111" s="223">
        <v>0.22</v>
      </c>
    </row>
    <row r="112" spans="1:21">
      <c r="A112" s="32"/>
      <c r="B112" s="55"/>
      <c r="C112" s="56"/>
      <c r="D112" s="166" t="s">
        <v>428</v>
      </c>
      <c r="E112" s="81">
        <v>15</v>
      </c>
      <c r="F112" s="82" t="s">
        <v>11</v>
      </c>
      <c r="G112" s="31"/>
      <c r="H112" s="31"/>
      <c r="I112" s="31">
        <v>0.15</v>
      </c>
      <c r="K112" s="35"/>
      <c r="L112" s="36" t="s">
        <v>428</v>
      </c>
      <c r="M112" s="37">
        <v>15</v>
      </c>
      <c r="N112" s="38" t="s">
        <v>11</v>
      </c>
      <c r="U112" s="223">
        <v>0.15</v>
      </c>
    </row>
    <row r="113" spans="1:21">
      <c r="A113" s="32"/>
      <c r="B113" s="55"/>
      <c r="C113" s="56"/>
      <c r="D113" s="155" t="s">
        <v>143</v>
      </c>
      <c r="E113" s="81">
        <v>0.5</v>
      </c>
      <c r="F113" s="82" t="s">
        <v>11</v>
      </c>
      <c r="G113" s="31"/>
      <c r="H113" s="31"/>
      <c r="I113" s="31">
        <v>5.0000000000000001E-3</v>
      </c>
      <c r="K113" s="35"/>
      <c r="L113" s="36" t="s">
        <v>143</v>
      </c>
      <c r="M113" s="37">
        <v>1</v>
      </c>
      <c r="N113" s="38" t="s">
        <v>11</v>
      </c>
      <c r="U113" s="223">
        <v>0.01</v>
      </c>
    </row>
    <row r="114" spans="1:21">
      <c r="A114" s="32"/>
      <c r="B114" s="55"/>
      <c r="C114" s="56"/>
      <c r="D114" s="166" t="s">
        <v>301</v>
      </c>
      <c r="E114" s="81">
        <v>0.5</v>
      </c>
      <c r="F114" s="82" t="s">
        <v>11</v>
      </c>
      <c r="G114" s="31"/>
      <c r="H114" s="31"/>
      <c r="I114" s="31">
        <v>5.0000000000000001E-3</v>
      </c>
      <c r="K114" s="35"/>
      <c r="L114" s="36" t="s">
        <v>301</v>
      </c>
      <c r="M114" s="37">
        <v>1</v>
      </c>
      <c r="N114" s="38" t="s">
        <v>11</v>
      </c>
      <c r="U114" s="223">
        <v>0.01</v>
      </c>
    </row>
    <row r="115" spans="1:21" s="152" customFormat="1">
      <c r="A115" s="32"/>
      <c r="B115" s="55"/>
      <c r="C115" s="155"/>
      <c r="D115" s="155" t="s">
        <v>146</v>
      </c>
      <c r="E115" s="81">
        <v>0.5</v>
      </c>
      <c r="F115" s="82" t="s">
        <v>11</v>
      </c>
      <c r="G115" s="31"/>
      <c r="H115" s="31"/>
      <c r="I115" s="31">
        <v>5.0000000000000001E-3</v>
      </c>
      <c r="J115" s="153"/>
      <c r="K115" s="35"/>
      <c r="L115" s="36"/>
      <c r="M115" s="37"/>
      <c r="N115" s="38"/>
      <c r="O115" s="153"/>
      <c r="P115" s="153"/>
      <c r="Q115" s="153"/>
      <c r="R115" s="52"/>
      <c r="S115" s="223"/>
      <c r="T115" s="223"/>
      <c r="U115" s="223"/>
    </row>
    <row r="116" spans="1:21" s="152" customFormat="1" ht="17.25" thickBot="1">
      <c r="A116" s="32"/>
      <c r="B116" s="55"/>
      <c r="C116" s="155"/>
      <c r="D116" s="155" t="s">
        <v>18</v>
      </c>
      <c r="E116" s="81">
        <v>0.5</v>
      </c>
      <c r="F116" s="82" t="s">
        <v>11</v>
      </c>
      <c r="G116" s="31"/>
      <c r="H116" s="31"/>
      <c r="I116" s="31">
        <v>5.0000000000000001E-3</v>
      </c>
      <c r="J116" s="153"/>
      <c r="K116" s="35"/>
      <c r="L116" s="36"/>
      <c r="M116" s="37"/>
      <c r="N116" s="38"/>
      <c r="O116" s="153"/>
      <c r="P116" s="153"/>
      <c r="Q116" s="153"/>
      <c r="R116" s="52"/>
      <c r="S116" s="223"/>
      <c r="T116" s="223"/>
      <c r="U116" s="223"/>
    </row>
    <row r="117" spans="1:21">
      <c r="A117" s="32"/>
      <c r="B117" s="55"/>
      <c r="C117" s="57" t="s">
        <v>189</v>
      </c>
      <c r="D117" s="166" t="s">
        <v>431</v>
      </c>
      <c r="E117" s="81">
        <v>30</v>
      </c>
      <c r="F117" s="82" t="s">
        <v>11</v>
      </c>
      <c r="G117" s="31"/>
      <c r="H117" s="31"/>
      <c r="I117" s="31">
        <v>0.3</v>
      </c>
      <c r="K117" s="40" t="s">
        <v>189</v>
      </c>
      <c r="L117" s="36" t="s">
        <v>431</v>
      </c>
      <c r="M117" s="37">
        <v>30</v>
      </c>
      <c r="N117" s="58" t="s">
        <v>11</v>
      </c>
      <c r="O117" s="26" t="s">
        <v>439</v>
      </c>
      <c r="P117" s="27" t="s">
        <v>276</v>
      </c>
      <c r="Q117" s="27">
        <v>45</v>
      </c>
      <c r="R117" s="29" t="s">
        <v>11</v>
      </c>
      <c r="T117" s="223">
        <f>45/55</f>
        <v>0.81818181818181823</v>
      </c>
      <c r="U117" s="223">
        <v>0.3</v>
      </c>
    </row>
    <row r="118" spans="1:21">
      <c r="A118" s="32"/>
      <c r="B118" s="55"/>
      <c r="C118" s="56"/>
      <c r="D118" s="155" t="s">
        <v>223</v>
      </c>
      <c r="E118" s="81">
        <v>25</v>
      </c>
      <c r="F118" s="82" t="s">
        <v>11</v>
      </c>
      <c r="G118" s="31"/>
      <c r="H118" s="31">
        <v>0.36</v>
      </c>
      <c r="I118" s="31"/>
      <c r="K118" s="35"/>
      <c r="L118" s="36" t="s">
        <v>223</v>
      </c>
      <c r="M118" s="37">
        <v>25</v>
      </c>
      <c r="N118" s="58" t="s">
        <v>11</v>
      </c>
      <c r="O118" s="35"/>
      <c r="P118" s="36" t="s">
        <v>440</v>
      </c>
      <c r="Q118" s="36">
        <v>2</v>
      </c>
      <c r="R118" s="38" t="s">
        <v>11</v>
      </c>
      <c r="T118" s="223">
        <v>0.36</v>
      </c>
      <c r="U118" s="223">
        <v>0.02</v>
      </c>
    </row>
    <row r="119" spans="1:21">
      <c r="A119" s="32"/>
      <c r="B119" s="55"/>
      <c r="C119" s="56"/>
      <c r="D119" s="166" t="s">
        <v>167</v>
      </c>
      <c r="E119" s="81">
        <v>10</v>
      </c>
      <c r="F119" s="82" t="s">
        <v>11</v>
      </c>
      <c r="G119" s="31"/>
      <c r="H119" s="31"/>
      <c r="I119" s="31">
        <v>0.1</v>
      </c>
      <c r="K119" s="35"/>
      <c r="L119" s="36" t="s">
        <v>167</v>
      </c>
      <c r="M119" s="37">
        <v>10</v>
      </c>
      <c r="N119" s="58" t="s">
        <v>11</v>
      </c>
      <c r="O119" s="35"/>
      <c r="P119" s="36" t="s">
        <v>629</v>
      </c>
      <c r="Q119" s="36">
        <v>3</v>
      </c>
      <c r="R119" s="38" t="s">
        <v>11</v>
      </c>
      <c r="T119" s="223">
        <f>3/50</f>
        <v>0.06</v>
      </c>
      <c r="U119" s="223">
        <v>0.1</v>
      </c>
    </row>
    <row r="120" spans="1:21">
      <c r="A120" s="32"/>
      <c r="B120" s="55"/>
      <c r="C120" s="56"/>
      <c r="D120" s="166" t="s">
        <v>433</v>
      </c>
      <c r="E120" s="81">
        <v>10</v>
      </c>
      <c r="F120" s="82" t="s">
        <v>11</v>
      </c>
      <c r="G120" s="31"/>
      <c r="H120" s="31"/>
      <c r="I120" s="31">
        <v>0.1</v>
      </c>
      <c r="K120" s="35"/>
      <c r="L120" s="36" t="s">
        <v>259</v>
      </c>
      <c r="M120" s="37">
        <v>10</v>
      </c>
      <c r="N120" s="58" t="s">
        <v>11</v>
      </c>
      <c r="O120" s="35"/>
      <c r="P120" s="36"/>
      <c r="Q120" s="36"/>
      <c r="R120" s="38"/>
      <c r="U120" s="223">
        <v>0.1</v>
      </c>
    </row>
    <row r="121" spans="1:21" s="163" customFormat="1" ht="17.25" thickBot="1">
      <c r="A121" s="32"/>
      <c r="B121" s="55"/>
      <c r="C121" s="166"/>
      <c r="D121" s="166" t="s">
        <v>432</v>
      </c>
      <c r="E121" s="81">
        <v>5</v>
      </c>
      <c r="F121" s="82" t="s">
        <v>11</v>
      </c>
      <c r="G121" s="31"/>
      <c r="H121" s="31"/>
      <c r="I121" s="31">
        <v>0.05</v>
      </c>
      <c r="J121" s="164"/>
      <c r="K121" s="35"/>
      <c r="L121" s="36" t="s">
        <v>432</v>
      </c>
      <c r="M121" s="37">
        <v>5</v>
      </c>
      <c r="N121" s="58" t="s">
        <v>11</v>
      </c>
      <c r="O121" s="41"/>
      <c r="P121" s="42"/>
      <c r="Q121" s="42"/>
      <c r="R121" s="43"/>
      <c r="S121" s="223"/>
      <c r="T121" s="223"/>
      <c r="U121" s="223">
        <v>0.05</v>
      </c>
    </row>
    <row r="122" spans="1:21">
      <c r="A122" s="32"/>
      <c r="B122" s="55"/>
      <c r="C122" s="57" t="s">
        <v>12</v>
      </c>
      <c r="D122" s="155" t="s">
        <v>12</v>
      </c>
      <c r="E122" s="81">
        <v>70</v>
      </c>
      <c r="F122" s="82" t="s">
        <v>11</v>
      </c>
      <c r="G122" s="31"/>
      <c r="H122" s="31"/>
      <c r="I122" s="31">
        <v>0.7</v>
      </c>
      <c r="K122" s="40" t="s">
        <v>12</v>
      </c>
      <c r="L122" s="36" t="s">
        <v>12</v>
      </c>
      <c r="M122" s="37">
        <v>70</v>
      </c>
      <c r="N122" s="38" t="s">
        <v>11</v>
      </c>
      <c r="U122" s="223">
        <v>0.7</v>
      </c>
    </row>
    <row r="123" spans="1:21">
      <c r="A123" s="32"/>
      <c r="B123" s="55"/>
      <c r="C123" s="56"/>
      <c r="D123" s="155" t="s">
        <v>13</v>
      </c>
      <c r="E123" s="81">
        <v>1</v>
      </c>
      <c r="F123" s="82" t="s">
        <v>11</v>
      </c>
      <c r="G123" s="31"/>
      <c r="H123" s="31"/>
      <c r="I123" s="31">
        <v>0.01</v>
      </c>
      <c r="K123" s="35"/>
      <c r="L123" s="36" t="s">
        <v>13</v>
      </c>
      <c r="M123" s="37">
        <v>1</v>
      </c>
      <c r="N123" s="38" t="s">
        <v>11</v>
      </c>
      <c r="U123" s="223">
        <v>0.01</v>
      </c>
    </row>
    <row r="124" spans="1:21">
      <c r="A124" s="32"/>
      <c r="B124" s="55"/>
      <c r="C124" s="57" t="s">
        <v>145</v>
      </c>
      <c r="D124" s="166" t="s">
        <v>227</v>
      </c>
      <c r="E124" s="81">
        <v>1</v>
      </c>
      <c r="F124" s="82" t="s">
        <v>11</v>
      </c>
      <c r="G124" s="31"/>
      <c r="H124" s="31"/>
      <c r="I124" s="31">
        <v>0.01</v>
      </c>
      <c r="K124" s="40" t="s">
        <v>145</v>
      </c>
      <c r="L124" s="36" t="s">
        <v>227</v>
      </c>
      <c r="M124" s="37">
        <v>1</v>
      </c>
      <c r="N124" s="38" t="s">
        <v>11</v>
      </c>
      <c r="U124" s="223">
        <v>0.01</v>
      </c>
    </row>
    <row r="125" spans="1:21" s="163" customFormat="1">
      <c r="A125" s="32"/>
      <c r="B125" s="55"/>
      <c r="C125" s="166"/>
      <c r="D125" s="166" t="s">
        <v>423</v>
      </c>
      <c r="E125" s="81">
        <v>5</v>
      </c>
      <c r="F125" s="82" t="s">
        <v>11</v>
      </c>
      <c r="G125" s="31"/>
      <c r="H125" s="31">
        <v>0.06</v>
      </c>
      <c r="I125" s="31"/>
      <c r="J125" s="164"/>
      <c r="K125" s="35"/>
      <c r="L125" s="36" t="s">
        <v>423</v>
      </c>
      <c r="M125" s="37">
        <v>5</v>
      </c>
      <c r="N125" s="38" t="s">
        <v>11</v>
      </c>
      <c r="O125" s="164"/>
      <c r="P125" s="164"/>
      <c r="Q125" s="164"/>
      <c r="R125" s="52"/>
      <c r="S125" s="223"/>
      <c r="T125" s="223">
        <v>0.06</v>
      </c>
      <c r="U125" s="223"/>
    </row>
    <row r="126" spans="1:21">
      <c r="A126" s="32"/>
      <c r="B126" s="55"/>
      <c r="C126" s="56"/>
      <c r="D126" s="155" t="s">
        <v>611</v>
      </c>
      <c r="E126" s="81">
        <v>1</v>
      </c>
      <c r="F126" s="82" t="s">
        <v>11</v>
      </c>
      <c r="G126" s="31"/>
      <c r="H126" s="31"/>
      <c r="I126" s="31">
        <v>0.01</v>
      </c>
      <c r="K126" s="35"/>
      <c r="L126" s="36" t="s">
        <v>13</v>
      </c>
      <c r="M126" s="37">
        <v>1</v>
      </c>
      <c r="N126" s="38" t="s">
        <v>11</v>
      </c>
      <c r="U126" s="223">
        <v>0.01</v>
      </c>
    </row>
    <row r="127" spans="1:21">
      <c r="A127" s="32"/>
      <c r="B127" s="55"/>
      <c r="C127" s="56"/>
      <c r="D127" s="166" t="s">
        <v>217</v>
      </c>
      <c r="E127" s="81"/>
      <c r="F127" s="82" t="s">
        <v>11</v>
      </c>
      <c r="G127" s="31" t="s">
        <v>256</v>
      </c>
      <c r="H127" s="31" t="s">
        <v>256</v>
      </c>
      <c r="I127" s="31" t="s">
        <v>256</v>
      </c>
      <c r="K127" s="35"/>
      <c r="L127" s="36" t="s">
        <v>217</v>
      </c>
      <c r="M127" s="37"/>
      <c r="N127" s="38" t="s">
        <v>11</v>
      </c>
    </row>
    <row r="128" spans="1:21" ht="17.25" thickBot="1">
      <c r="A128" s="45"/>
      <c r="B128" s="59"/>
      <c r="C128" s="60" t="s">
        <v>14</v>
      </c>
      <c r="D128" s="63" t="s">
        <v>14</v>
      </c>
      <c r="E128" s="150">
        <v>1</v>
      </c>
      <c r="F128" s="149" t="s">
        <v>16</v>
      </c>
      <c r="G128" s="31" t="s">
        <v>256</v>
      </c>
      <c r="H128" s="31" t="s">
        <v>256</v>
      </c>
      <c r="I128" s="31" t="s">
        <v>256</v>
      </c>
      <c r="K128" s="48" t="s">
        <v>14</v>
      </c>
      <c r="L128" s="42" t="s">
        <v>14</v>
      </c>
      <c r="M128" s="49">
        <v>1</v>
      </c>
      <c r="N128" s="43" t="s">
        <v>16</v>
      </c>
      <c r="S128" s="319">
        <f>SUM(S108:S127)</f>
        <v>4.22</v>
      </c>
      <c r="T128" s="319">
        <f t="shared" ref="T128:U128" si="4">SUM(T108:T127)</f>
        <v>2.2981818181818183</v>
      </c>
      <c r="U128" s="319">
        <f t="shared" si="4"/>
        <v>1.47</v>
      </c>
    </row>
    <row r="129" spans="1:21" s="167" customFormat="1" ht="8.25" customHeight="1" thickBot="1">
      <c r="A129" s="72"/>
      <c r="B129" s="62"/>
      <c r="C129" s="51"/>
      <c r="D129" s="51"/>
      <c r="E129" s="62"/>
      <c r="F129" s="62"/>
      <c r="G129" s="62"/>
      <c r="H129" s="62"/>
      <c r="I129" s="62"/>
      <c r="J129" s="51"/>
      <c r="K129" s="51"/>
      <c r="L129" s="51"/>
      <c r="M129" s="62"/>
      <c r="N129" s="62"/>
      <c r="O129" s="51"/>
      <c r="P129" s="51"/>
      <c r="Q129" s="51"/>
      <c r="R129" s="62"/>
      <c r="S129" s="224"/>
      <c r="T129" s="224"/>
      <c r="U129" s="224"/>
    </row>
    <row r="130" spans="1:21">
      <c r="A130" s="22">
        <f>A108+1</f>
        <v>44509</v>
      </c>
      <c r="B130" s="73" t="s">
        <v>26</v>
      </c>
      <c r="C130" s="54" t="s">
        <v>141</v>
      </c>
      <c r="D130" s="148" t="s">
        <v>142</v>
      </c>
      <c r="E130" s="158">
        <v>70</v>
      </c>
      <c r="F130" s="159" t="s">
        <v>137</v>
      </c>
      <c r="G130" s="31">
        <v>3.5</v>
      </c>
      <c r="H130" s="31"/>
      <c r="I130" s="31"/>
      <c r="K130" s="26" t="s">
        <v>141</v>
      </c>
      <c r="L130" s="27" t="s">
        <v>142</v>
      </c>
      <c r="M130" s="28">
        <v>70</v>
      </c>
      <c r="N130" s="29" t="s">
        <v>137</v>
      </c>
      <c r="S130" s="223">
        <v>3.5</v>
      </c>
    </row>
    <row r="131" spans="1:21">
      <c r="A131" s="32"/>
      <c r="B131" s="55"/>
      <c r="C131" s="57" t="s">
        <v>240</v>
      </c>
      <c r="D131" s="166" t="s">
        <v>315</v>
      </c>
      <c r="E131" s="81">
        <v>55</v>
      </c>
      <c r="F131" s="82" t="s">
        <v>11</v>
      </c>
      <c r="G131" s="31"/>
      <c r="H131" s="31">
        <v>1</v>
      </c>
      <c r="I131" s="31"/>
      <c r="K131" s="40" t="s">
        <v>240</v>
      </c>
      <c r="L131" s="36" t="s">
        <v>315</v>
      </c>
      <c r="M131" s="37">
        <v>55</v>
      </c>
      <c r="N131" s="38" t="s">
        <v>11</v>
      </c>
      <c r="T131" s="223">
        <v>1</v>
      </c>
    </row>
    <row r="132" spans="1:21">
      <c r="A132" s="32"/>
      <c r="B132" s="55"/>
      <c r="C132" s="56"/>
      <c r="D132" s="166" t="s">
        <v>228</v>
      </c>
      <c r="E132" s="81">
        <v>35</v>
      </c>
      <c r="F132" s="82" t="s">
        <v>11</v>
      </c>
      <c r="G132" s="31"/>
      <c r="H132" s="31">
        <v>0.5</v>
      </c>
      <c r="I132" s="31"/>
      <c r="K132" s="35"/>
      <c r="L132" s="36" t="s">
        <v>228</v>
      </c>
      <c r="M132" s="37">
        <v>35</v>
      </c>
      <c r="N132" s="38" t="s">
        <v>11</v>
      </c>
      <c r="T132" s="223">
        <v>0.5</v>
      </c>
    </row>
    <row r="133" spans="1:21">
      <c r="A133" s="32"/>
      <c r="B133" s="55"/>
      <c r="C133" s="56"/>
      <c r="D133" s="155" t="s">
        <v>175</v>
      </c>
      <c r="E133" s="81">
        <v>10</v>
      </c>
      <c r="F133" s="82" t="s">
        <v>11</v>
      </c>
      <c r="G133" s="31"/>
      <c r="H133" s="31">
        <v>0.28999999999999998</v>
      </c>
      <c r="I133" s="31"/>
      <c r="K133" s="35"/>
      <c r="L133" s="36" t="s">
        <v>175</v>
      </c>
      <c r="M133" s="37">
        <v>10</v>
      </c>
      <c r="N133" s="38" t="s">
        <v>11</v>
      </c>
      <c r="T133" s="223">
        <v>0.28999999999999998</v>
      </c>
    </row>
    <row r="134" spans="1:21">
      <c r="A134" s="32"/>
      <c r="B134" s="55"/>
      <c r="C134" s="56"/>
      <c r="D134" s="166" t="s">
        <v>316</v>
      </c>
      <c r="E134" s="81">
        <v>5</v>
      </c>
      <c r="F134" s="82" t="s">
        <v>11</v>
      </c>
      <c r="G134" s="31"/>
      <c r="H134" s="31"/>
      <c r="I134" s="31">
        <v>0.05</v>
      </c>
      <c r="K134" s="35"/>
      <c r="L134" s="36" t="s">
        <v>316</v>
      </c>
      <c r="M134" s="37">
        <v>5</v>
      </c>
      <c r="N134" s="38" t="s">
        <v>11</v>
      </c>
      <c r="U134" s="223">
        <v>0.05</v>
      </c>
    </row>
    <row r="135" spans="1:21" s="163" customFormat="1">
      <c r="A135" s="32"/>
      <c r="B135" s="55"/>
      <c r="C135" s="166"/>
      <c r="D135" s="166" t="s">
        <v>317</v>
      </c>
      <c r="E135" s="81">
        <v>5</v>
      </c>
      <c r="F135" s="82" t="s">
        <v>239</v>
      </c>
      <c r="G135" s="31"/>
      <c r="H135" s="31"/>
      <c r="I135" s="31">
        <v>0.05</v>
      </c>
      <c r="J135" s="164"/>
      <c r="K135" s="35"/>
      <c r="L135" s="36" t="s">
        <v>320</v>
      </c>
      <c r="M135" s="37">
        <v>5</v>
      </c>
      <c r="N135" s="38" t="s">
        <v>11</v>
      </c>
      <c r="O135" s="164"/>
      <c r="P135" s="164"/>
      <c r="Q135" s="164"/>
      <c r="R135" s="52"/>
      <c r="S135" s="223"/>
      <c r="T135" s="223"/>
      <c r="U135" s="223">
        <v>0.05</v>
      </c>
    </row>
    <row r="136" spans="1:21" s="163" customFormat="1">
      <c r="A136" s="32"/>
      <c r="B136" s="55"/>
      <c r="C136" s="166"/>
      <c r="D136" s="166" t="s">
        <v>319</v>
      </c>
      <c r="E136" s="81">
        <v>5</v>
      </c>
      <c r="F136" s="82" t="s">
        <v>11</v>
      </c>
      <c r="G136" s="31"/>
      <c r="H136" s="31"/>
      <c r="I136" s="31">
        <v>0.05</v>
      </c>
      <c r="J136" s="164"/>
      <c r="K136" s="35"/>
      <c r="L136" s="36" t="s">
        <v>321</v>
      </c>
      <c r="M136" s="37">
        <v>5</v>
      </c>
      <c r="N136" s="38" t="s">
        <v>11</v>
      </c>
      <c r="O136" s="164"/>
      <c r="P136" s="164"/>
      <c r="Q136" s="164"/>
      <c r="R136" s="52"/>
      <c r="S136" s="223"/>
      <c r="T136" s="223"/>
      <c r="U136" s="223">
        <v>0.05</v>
      </c>
    </row>
    <row r="137" spans="1:21">
      <c r="A137" s="32"/>
      <c r="B137" s="55"/>
      <c r="C137" s="56"/>
      <c r="D137" s="155" t="s">
        <v>176</v>
      </c>
      <c r="E137" s="81">
        <v>1</v>
      </c>
      <c r="F137" s="82" t="s">
        <v>11</v>
      </c>
      <c r="G137" s="31"/>
      <c r="H137" s="31"/>
      <c r="I137" s="31">
        <v>0.01</v>
      </c>
      <c r="K137" s="35"/>
      <c r="L137" s="36" t="s">
        <v>237</v>
      </c>
      <c r="M137" s="37">
        <v>1</v>
      </c>
      <c r="N137" s="38" t="s">
        <v>11</v>
      </c>
      <c r="U137" s="223">
        <v>0.01</v>
      </c>
    </row>
    <row r="138" spans="1:21" s="152" customFormat="1">
      <c r="A138" s="32"/>
      <c r="B138" s="55"/>
      <c r="C138" s="155"/>
      <c r="D138" s="155" t="s">
        <v>19</v>
      </c>
      <c r="E138" s="81">
        <v>1</v>
      </c>
      <c r="F138" s="82" t="s">
        <v>11</v>
      </c>
      <c r="G138" s="31"/>
      <c r="H138" s="31"/>
      <c r="I138" s="31">
        <v>0.01</v>
      </c>
      <c r="J138" s="153"/>
      <c r="K138" s="35"/>
      <c r="L138" s="36"/>
      <c r="M138" s="37"/>
      <c r="N138" s="38"/>
      <c r="O138" s="153"/>
      <c r="P138" s="153"/>
      <c r="Q138" s="153"/>
      <c r="R138" s="52"/>
      <c r="S138" s="223"/>
      <c r="T138" s="223"/>
      <c r="U138" s="223"/>
    </row>
    <row r="139" spans="1:21" s="152" customFormat="1" ht="17.25" thickBot="1">
      <c r="A139" s="32"/>
      <c r="B139" s="55"/>
      <c r="C139" s="155"/>
      <c r="D139" s="155" t="s">
        <v>122</v>
      </c>
      <c r="E139" s="81">
        <v>1</v>
      </c>
      <c r="F139" s="82" t="s">
        <v>11</v>
      </c>
      <c r="G139" s="31"/>
      <c r="H139" s="31"/>
      <c r="I139" s="31">
        <v>0.01</v>
      </c>
      <c r="J139" s="153"/>
      <c r="K139" s="35"/>
      <c r="L139" s="36"/>
      <c r="M139" s="37"/>
      <c r="N139" s="38"/>
      <c r="O139" s="153"/>
      <c r="P139" s="153"/>
      <c r="Q139" s="153"/>
      <c r="R139" s="52"/>
      <c r="S139" s="223"/>
      <c r="T139" s="223"/>
      <c r="U139" s="223"/>
    </row>
    <row r="140" spans="1:21">
      <c r="A140" s="32"/>
      <c r="B140" s="55"/>
      <c r="C140" s="57" t="s">
        <v>180</v>
      </c>
      <c r="D140" s="166" t="s">
        <v>391</v>
      </c>
      <c r="E140" s="81">
        <v>35</v>
      </c>
      <c r="F140" s="82" t="s">
        <v>11</v>
      </c>
      <c r="G140" s="31">
        <v>0.39</v>
      </c>
      <c r="H140" s="31"/>
      <c r="I140" s="31"/>
      <c r="K140" s="40" t="s">
        <v>180</v>
      </c>
      <c r="L140" s="36" t="s">
        <v>391</v>
      </c>
      <c r="M140" s="37">
        <v>35</v>
      </c>
      <c r="N140" s="38" t="s">
        <v>11</v>
      </c>
      <c r="O140" s="26" t="s">
        <v>484</v>
      </c>
      <c r="P140" s="27" t="s">
        <v>476</v>
      </c>
      <c r="Q140" s="27">
        <v>40</v>
      </c>
      <c r="R140" s="29" t="s">
        <v>11</v>
      </c>
      <c r="S140" s="223">
        <v>0.39</v>
      </c>
      <c r="U140" s="223">
        <v>0.4</v>
      </c>
    </row>
    <row r="141" spans="1:21">
      <c r="A141" s="32"/>
      <c r="B141" s="55"/>
      <c r="C141" s="56"/>
      <c r="D141" s="166" t="s">
        <v>229</v>
      </c>
      <c r="E141" s="81">
        <v>20</v>
      </c>
      <c r="F141" s="82" t="s">
        <v>11</v>
      </c>
      <c r="G141" s="31"/>
      <c r="H141" s="31">
        <v>0.36</v>
      </c>
      <c r="I141" s="31"/>
      <c r="K141" s="35"/>
      <c r="L141" s="36" t="s">
        <v>229</v>
      </c>
      <c r="M141" s="37">
        <v>20</v>
      </c>
      <c r="N141" s="38" t="s">
        <v>11</v>
      </c>
      <c r="O141" s="35"/>
      <c r="P141" s="36" t="s">
        <v>394</v>
      </c>
      <c r="Q141" s="36">
        <v>30</v>
      </c>
      <c r="R141" s="38" t="s">
        <v>11</v>
      </c>
      <c r="T141" s="223">
        <v>0.36</v>
      </c>
      <c r="U141" s="223">
        <v>0.3</v>
      </c>
    </row>
    <row r="142" spans="1:21">
      <c r="A142" s="32"/>
      <c r="B142" s="55"/>
      <c r="C142" s="56"/>
      <c r="D142" s="166" t="s">
        <v>450</v>
      </c>
      <c r="E142" s="81">
        <v>10</v>
      </c>
      <c r="F142" s="82" t="s">
        <v>11</v>
      </c>
      <c r="G142" s="31"/>
      <c r="H142" s="31"/>
      <c r="I142" s="31">
        <v>0.1</v>
      </c>
      <c r="K142" s="35"/>
      <c r="L142" s="36" t="s">
        <v>450</v>
      </c>
      <c r="M142" s="37">
        <v>10</v>
      </c>
      <c r="N142" s="38" t="s">
        <v>11</v>
      </c>
      <c r="O142" s="35"/>
      <c r="P142" s="36" t="s">
        <v>411</v>
      </c>
      <c r="Q142" s="36">
        <v>1</v>
      </c>
      <c r="R142" s="38" t="s">
        <v>11</v>
      </c>
      <c r="U142" s="223">
        <v>0.11</v>
      </c>
    </row>
    <row r="143" spans="1:21" ht="17.25" thickBot="1">
      <c r="A143" s="32"/>
      <c r="B143" s="55"/>
      <c r="C143" s="56"/>
      <c r="D143" s="155" t="s">
        <v>332</v>
      </c>
      <c r="E143" s="81">
        <v>5</v>
      </c>
      <c r="F143" s="82" t="s">
        <v>11</v>
      </c>
      <c r="G143" s="31"/>
      <c r="H143" s="31"/>
      <c r="I143" s="31">
        <v>0.05</v>
      </c>
      <c r="K143" s="35"/>
      <c r="L143" s="36" t="s">
        <v>332</v>
      </c>
      <c r="M143" s="37">
        <v>5</v>
      </c>
      <c r="N143" s="38" t="s">
        <v>11</v>
      </c>
      <c r="O143" s="41"/>
      <c r="P143" s="42"/>
      <c r="Q143" s="42"/>
      <c r="R143" s="43"/>
      <c r="U143" s="223">
        <v>0.05</v>
      </c>
    </row>
    <row r="144" spans="1:21" s="163" customFormat="1">
      <c r="A144" s="32"/>
      <c r="B144" s="55"/>
      <c r="C144" s="166"/>
      <c r="D144" s="166" t="s">
        <v>451</v>
      </c>
      <c r="E144" s="81">
        <v>2</v>
      </c>
      <c r="F144" s="82" t="s">
        <v>11</v>
      </c>
      <c r="G144" s="31"/>
      <c r="H144" s="31"/>
      <c r="I144" s="31">
        <v>0.02</v>
      </c>
      <c r="J144" s="164"/>
      <c r="K144" s="35"/>
      <c r="L144" s="36" t="s">
        <v>451</v>
      </c>
      <c r="M144" s="37">
        <v>2</v>
      </c>
      <c r="N144" s="38" t="s">
        <v>11</v>
      </c>
      <c r="O144" s="30"/>
      <c r="P144" s="30"/>
      <c r="Q144" s="30"/>
      <c r="R144" s="31"/>
      <c r="S144" s="223"/>
      <c r="T144" s="223"/>
      <c r="U144" s="223">
        <v>0.02</v>
      </c>
    </row>
    <row r="145" spans="1:21" s="163" customFormat="1">
      <c r="A145" s="32"/>
      <c r="B145" s="55"/>
      <c r="C145" s="166"/>
      <c r="D145" s="166" t="s">
        <v>393</v>
      </c>
      <c r="E145" s="81">
        <v>5</v>
      </c>
      <c r="F145" s="82" t="s">
        <v>11</v>
      </c>
      <c r="G145" s="31"/>
      <c r="H145" s="31"/>
      <c r="I145" s="31">
        <v>0.05</v>
      </c>
      <c r="J145" s="164"/>
      <c r="K145" s="35"/>
      <c r="L145" s="36"/>
      <c r="M145" s="37"/>
      <c r="N145" s="38"/>
      <c r="O145" s="30"/>
      <c r="P145" s="30"/>
      <c r="Q145" s="30"/>
      <c r="R145" s="31"/>
      <c r="S145" s="223"/>
      <c r="T145" s="223"/>
      <c r="U145" s="223"/>
    </row>
    <row r="146" spans="1:21">
      <c r="A146" s="32"/>
      <c r="B146" s="55"/>
      <c r="C146" s="57" t="s">
        <v>12</v>
      </c>
      <c r="D146" s="155" t="s">
        <v>12</v>
      </c>
      <c r="E146" s="81">
        <v>70</v>
      </c>
      <c r="F146" s="82" t="s">
        <v>11</v>
      </c>
      <c r="G146" s="31"/>
      <c r="H146" s="31"/>
      <c r="I146" s="31">
        <v>0.7</v>
      </c>
      <c r="K146" s="40" t="s">
        <v>12</v>
      </c>
      <c r="L146" s="36" t="s">
        <v>12</v>
      </c>
      <c r="M146" s="37">
        <v>70</v>
      </c>
      <c r="N146" s="38" t="s">
        <v>11</v>
      </c>
      <c r="U146" s="223">
        <v>0.7</v>
      </c>
    </row>
    <row r="147" spans="1:21" s="163" customFormat="1">
      <c r="A147" s="32"/>
      <c r="B147" s="55"/>
      <c r="C147" s="166"/>
      <c r="D147" s="166" t="s">
        <v>526</v>
      </c>
      <c r="E147" s="81">
        <v>3</v>
      </c>
      <c r="F147" s="82" t="s">
        <v>11</v>
      </c>
      <c r="G147" s="31"/>
      <c r="H147" s="31"/>
      <c r="I147" s="31">
        <v>0.03</v>
      </c>
      <c r="J147" s="164"/>
      <c r="K147" s="35"/>
      <c r="L147" s="36" t="s">
        <v>313</v>
      </c>
      <c r="M147" s="37">
        <v>3</v>
      </c>
      <c r="N147" s="38" t="s">
        <v>11</v>
      </c>
      <c r="O147" s="164"/>
      <c r="P147" s="164"/>
      <c r="Q147" s="164"/>
      <c r="R147" s="52"/>
      <c r="S147" s="223"/>
      <c r="T147" s="223"/>
      <c r="U147" s="223">
        <v>0.03</v>
      </c>
    </row>
    <row r="148" spans="1:21">
      <c r="A148" s="32"/>
      <c r="B148" s="55"/>
      <c r="C148" s="56"/>
      <c r="D148" s="155" t="s">
        <v>21</v>
      </c>
      <c r="E148" s="81">
        <v>1</v>
      </c>
      <c r="F148" s="82" t="s">
        <v>11</v>
      </c>
      <c r="G148" s="31"/>
      <c r="H148" s="31"/>
      <c r="I148" s="31">
        <v>0.01</v>
      </c>
      <c r="K148" s="35"/>
      <c r="L148" s="36" t="s">
        <v>13</v>
      </c>
      <c r="M148" s="37">
        <v>1</v>
      </c>
      <c r="N148" s="38" t="s">
        <v>11</v>
      </c>
      <c r="U148" s="223">
        <v>0.01</v>
      </c>
    </row>
    <row r="149" spans="1:21">
      <c r="A149" s="32"/>
      <c r="B149" s="55"/>
      <c r="C149" s="57" t="s">
        <v>134</v>
      </c>
      <c r="D149" s="166" t="s">
        <v>230</v>
      </c>
      <c r="E149" s="81">
        <v>22</v>
      </c>
      <c r="F149" s="82" t="s">
        <v>32</v>
      </c>
      <c r="G149" s="31">
        <v>0.88</v>
      </c>
      <c r="H149" s="31"/>
      <c r="I149" s="31"/>
      <c r="K149" s="40" t="s">
        <v>134</v>
      </c>
      <c r="L149" s="36" t="s">
        <v>230</v>
      </c>
      <c r="M149" s="37">
        <v>22</v>
      </c>
      <c r="N149" s="38" t="s">
        <v>11</v>
      </c>
      <c r="S149" s="223">
        <v>0.88</v>
      </c>
    </row>
    <row r="150" spans="1:21" ht="17.25" thickBot="1">
      <c r="A150" s="45"/>
      <c r="B150" s="59"/>
      <c r="C150" s="60" t="s">
        <v>15</v>
      </c>
      <c r="D150" s="63" t="s">
        <v>633</v>
      </c>
      <c r="E150" s="150">
        <v>1</v>
      </c>
      <c r="F150" s="149" t="s">
        <v>16</v>
      </c>
      <c r="G150" s="31" t="s">
        <v>256</v>
      </c>
      <c r="H150" s="31" t="s">
        <v>256</v>
      </c>
      <c r="I150" s="31" t="s">
        <v>256</v>
      </c>
      <c r="K150" s="48" t="s">
        <v>633</v>
      </c>
      <c r="L150" s="42" t="s">
        <v>633</v>
      </c>
      <c r="M150" s="49">
        <v>1</v>
      </c>
      <c r="N150" s="43" t="s">
        <v>16</v>
      </c>
      <c r="S150" s="319">
        <f>SUM(S130:S149)</f>
        <v>4.7700000000000005</v>
      </c>
      <c r="T150" s="319">
        <f t="shared" ref="T150:U150" si="5">SUM(T130:T149)</f>
        <v>2.15</v>
      </c>
      <c r="U150" s="319">
        <f t="shared" si="5"/>
        <v>1.78</v>
      </c>
    </row>
    <row r="151" spans="1:21" s="167" customFormat="1" ht="17.25" thickBot="1">
      <c r="A151" s="72"/>
      <c r="B151" s="62"/>
      <c r="C151" s="51"/>
      <c r="D151" s="51"/>
      <c r="E151" s="62"/>
      <c r="F151" s="62"/>
      <c r="G151" s="62"/>
      <c r="H151" s="62"/>
      <c r="I151" s="62"/>
      <c r="J151" s="51"/>
      <c r="K151" s="51"/>
      <c r="L151" s="51"/>
      <c r="M151" s="62"/>
      <c r="N151" s="62"/>
      <c r="O151" s="51"/>
      <c r="P151" s="51"/>
      <c r="Q151" s="51"/>
      <c r="R151" s="62"/>
      <c r="S151" s="224"/>
      <c r="T151" s="224"/>
      <c r="U151" s="224"/>
    </row>
    <row r="152" spans="1:21">
      <c r="A152" s="22">
        <f>A130+1</f>
        <v>44510</v>
      </c>
      <c r="B152" s="73" t="s">
        <v>28</v>
      </c>
      <c r="C152" s="54" t="s">
        <v>173</v>
      </c>
      <c r="D152" s="148" t="s">
        <v>10</v>
      </c>
      <c r="E152" s="158">
        <v>65</v>
      </c>
      <c r="F152" s="159" t="s">
        <v>32</v>
      </c>
      <c r="G152" s="31">
        <v>3.25</v>
      </c>
      <c r="H152" s="31"/>
      <c r="I152" s="31"/>
      <c r="K152" s="26"/>
      <c r="L152" s="27"/>
      <c r="M152" s="28"/>
      <c r="N152" s="29"/>
    </row>
    <row r="153" spans="1:21">
      <c r="A153" s="32"/>
      <c r="B153" s="55"/>
      <c r="C153" s="56"/>
      <c r="D153" s="166" t="s">
        <v>226</v>
      </c>
      <c r="E153" s="81">
        <v>15</v>
      </c>
      <c r="F153" s="82" t="s">
        <v>32</v>
      </c>
      <c r="G153" s="31">
        <v>0.75</v>
      </c>
      <c r="H153" s="31"/>
      <c r="I153" s="31"/>
      <c r="K153" s="35"/>
      <c r="L153" s="36"/>
      <c r="M153" s="37"/>
      <c r="N153" s="38"/>
    </row>
    <row r="154" spans="1:21">
      <c r="A154" s="32"/>
      <c r="B154" s="55"/>
      <c r="C154" s="57" t="s">
        <v>588</v>
      </c>
      <c r="D154" s="166" t="s">
        <v>407</v>
      </c>
      <c r="E154" s="81">
        <v>50</v>
      </c>
      <c r="F154" s="82" t="s">
        <v>11</v>
      </c>
      <c r="G154" s="31"/>
      <c r="H154" s="31">
        <v>1.43</v>
      </c>
      <c r="I154" s="31"/>
      <c r="K154" s="40"/>
      <c r="L154" s="36"/>
      <c r="M154" s="37"/>
      <c r="N154" s="38"/>
    </row>
    <row r="155" spans="1:21">
      <c r="A155" s="32"/>
      <c r="B155" s="55"/>
      <c r="C155" s="56"/>
      <c r="D155" s="166" t="s">
        <v>325</v>
      </c>
      <c r="E155" s="81">
        <v>30</v>
      </c>
      <c r="F155" s="82" t="s">
        <v>11</v>
      </c>
      <c r="G155" s="31"/>
      <c r="H155" s="31">
        <v>0.57999999999999996</v>
      </c>
      <c r="I155" s="31"/>
      <c r="K155" s="35"/>
      <c r="L155" s="36"/>
      <c r="M155" s="37"/>
      <c r="N155" s="38"/>
    </row>
    <row r="156" spans="1:21" ht="33">
      <c r="A156" s="32"/>
      <c r="B156" s="55"/>
      <c r="C156" s="56"/>
      <c r="D156" s="166" t="s">
        <v>585</v>
      </c>
      <c r="E156" s="81">
        <v>20</v>
      </c>
      <c r="F156" s="82" t="s">
        <v>11</v>
      </c>
      <c r="G156" s="31"/>
      <c r="H156" s="31">
        <v>0.28999999999999998</v>
      </c>
      <c r="I156" s="31"/>
      <c r="K156" s="35"/>
      <c r="L156" s="36"/>
      <c r="M156" s="37"/>
      <c r="N156" s="38"/>
    </row>
    <row r="157" spans="1:21">
      <c r="A157" s="32"/>
      <c r="B157" s="55"/>
      <c r="C157" s="56"/>
      <c r="D157" s="166" t="s">
        <v>586</v>
      </c>
      <c r="E157" s="81">
        <v>5</v>
      </c>
      <c r="F157" s="82" t="s">
        <v>11</v>
      </c>
      <c r="G157" s="31"/>
      <c r="H157" s="31"/>
      <c r="I157" s="31">
        <v>0.05</v>
      </c>
      <c r="K157" s="35"/>
      <c r="L157" s="36"/>
      <c r="M157" s="37"/>
      <c r="N157" s="38"/>
    </row>
    <row r="158" spans="1:21" s="163" customFormat="1">
      <c r="A158" s="32"/>
      <c r="B158" s="55"/>
      <c r="C158" s="166"/>
      <c r="D158" s="166" t="s">
        <v>587</v>
      </c>
      <c r="E158" s="81">
        <v>5</v>
      </c>
      <c r="F158" s="82" t="s">
        <v>11</v>
      </c>
      <c r="G158" s="31"/>
      <c r="H158" s="31"/>
      <c r="I158" s="31">
        <v>0.05</v>
      </c>
      <c r="J158" s="164"/>
      <c r="K158" s="35"/>
      <c r="L158" s="36"/>
      <c r="M158" s="37"/>
      <c r="N158" s="38"/>
      <c r="O158" s="164"/>
      <c r="P158" s="164"/>
      <c r="Q158" s="164"/>
      <c r="R158" s="52"/>
      <c r="S158" s="223"/>
      <c r="T158" s="223"/>
      <c r="U158" s="223"/>
    </row>
    <row r="159" spans="1:21" s="163" customFormat="1">
      <c r="A159" s="32"/>
      <c r="B159" s="55"/>
      <c r="C159" s="166"/>
      <c r="D159" s="166" t="s">
        <v>589</v>
      </c>
      <c r="E159" s="81"/>
      <c r="F159" s="82" t="s">
        <v>11</v>
      </c>
      <c r="G159" s="31"/>
      <c r="H159" s="31"/>
      <c r="I159" s="31">
        <v>0</v>
      </c>
      <c r="J159" s="164"/>
      <c r="K159" s="35"/>
      <c r="L159" s="36"/>
      <c r="M159" s="37"/>
      <c r="N159" s="38"/>
      <c r="O159" s="164"/>
      <c r="P159" s="164"/>
      <c r="Q159" s="164"/>
      <c r="R159" s="52"/>
      <c r="S159" s="223"/>
      <c r="T159" s="223"/>
      <c r="U159" s="223"/>
    </row>
    <row r="160" spans="1:21">
      <c r="A160" s="32"/>
      <c r="B160" s="55"/>
      <c r="C160" s="57" t="s">
        <v>483</v>
      </c>
      <c r="D160" s="166" t="s">
        <v>481</v>
      </c>
      <c r="E160" s="81">
        <v>40</v>
      </c>
      <c r="F160" s="82" t="s">
        <v>32</v>
      </c>
      <c r="G160" s="31"/>
      <c r="H160" s="31"/>
      <c r="I160" s="31">
        <v>0.4</v>
      </c>
      <c r="K160" s="40"/>
      <c r="L160" s="36"/>
      <c r="M160" s="37"/>
      <c r="N160" s="38"/>
    </row>
    <row r="161" spans="1:21">
      <c r="A161" s="32"/>
      <c r="B161" s="55"/>
      <c r="C161" s="56"/>
      <c r="D161" s="155" t="s">
        <v>482</v>
      </c>
      <c r="E161" s="81">
        <v>30</v>
      </c>
      <c r="F161" s="82" t="s">
        <v>32</v>
      </c>
      <c r="G161" s="31"/>
      <c r="H161" s="31"/>
      <c r="I161" s="31">
        <v>0.3</v>
      </c>
      <c r="K161" s="35"/>
      <c r="L161" s="36"/>
      <c r="M161" s="37"/>
      <c r="N161" s="38"/>
    </row>
    <row r="162" spans="1:21">
      <c r="A162" s="32"/>
      <c r="B162" s="55"/>
      <c r="C162" s="56"/>
      <c r="D162" s="166" t="s">
        <v>166</v>
      </c>
      <c r="E162" s="81">
        <v>5</v>
      </c>
      <c r="F162" s="82" t="s">
        <v>32</v>
      </c>
      <c r="G162" s="31"/>
      <c r="H162" s="31"/>
      <c r="I162" s="31">
        <v>0.05</v>
      </c>
      <c r="K162" s="35"/>
      <c r="L162" s="36"/>
      <c r="M162" s="37"/>
      <c r="N162" s="38"/>
    </row>
    <row r="163" spans="1:21">
      <c r="A163" s="32"/>
      <c r="B163" s="55"/>
      <c r="C163" s="57" t="s">
        <v>12</v>
      </c>
      <c r="D163" s="166" t="s">
        <v>12</v>
      </c>
      <c r="E163" s="81">
        <v>70</v>
      </c>
      <c r="F163" s="82" t="s">
        <v>11</v>
      </c>
      <c r="G163" s="31"/>
      <c r="H163" s="31"/>
      <c r="I163" s="31">
        <v>0.7</v>
      </c>
      <c r="K163" s="40"/>
      <c r="L163" s="36"/>
      <c r="M163" s="37"/>
      <c r="N163" s="38"/>
    </row>
    <row r="164" spans="1:21" s="163" customFormat="1">
      <c r="A164" s="32"/>
      <c r="B164" s="55"/>
      <c r="C164" s="166"/>
      <c r="D164" s="166" t="s">
        <v>559</v>
      </c>
      <c r="E164" s="81">
        <v>3</v>
      </c>
      <c r="F164" s="82" t="s">
        <v>11</v>
      </c>
      <c r="G164" s="31"/>
      <c r="H164" s="31"/>
      <c r="I164" s="31">
        <v>0.03</v>
      </c>
      <c r="J164" s="164"/>
      <c r="K164" s="35"/>
      <c r="L164" s="36"/>
      <c r="M164" s="37"/>
      <c r="N164" s="38"/>
      <c r="O164" s="164"/>
      <c r="P164" s="164"/>
      <c r="Q164" s="164"/>
      <c r="R164" s="52"/>
      <c r="S164" s="223"/>
      <c r="T164" s="223"/>
      <c r="U164" s="223"/>
    </row>
    <row r="165" spans="1:21">
      <c r="A165" s="32"/>
      <c r="B165" s="55"/>
      <c r="C165" s="56"/>
      <c r="D165" s="155" t="s">
        <v>533</v>
      </c>
      <c r="E165" s="81">
        <v>1</v>
      </c>
      <c r="F165" s="82" t="s">
        <v>11</v>
      </c>
      <c r="G165" s="31"/>
      <c r="H165" s="31"/>
      <c r="I165" s="31">
        <v>0.01</v>
      </c>
      <c r="K165" s="35"/>
      <c r="L165" s="36"/>
      <c r="M165" s="37"/>
      <c r="N165" s="38"/>
    </row>
    <row r="166" spans="1:21">
      <c r="A166" s="32"/>
      <c r="B166" s="55"/>
      <c r="C166" s="57" t="s">
        <v>219</v>
      </c>
      <c r="D166" s="166" t="s">
        <v>599</v>
      </c>
      <c r="E166" s="81">
        <v>5</v>
      </c>
      <c r="F166" s="82" t="s">
        <v>11</v>
      </c>
      <c r="G166" s="31"/>
      <c r="H166" s="31">
        <v>0.09</v>
      </c>
      <c r="I166" s="31"/>
      <c r="K166" s="40"/>
      <c r="L166" s="36"/>
      <c r="M166" s="37"/>
      <c r="N166" s="38"/>
    </row>
    <row r="167" spans="1:21" s="104" customFormat="1">
      <c r="A167" s="32"/>
      <c r="B167" s="55"/>
      <c r="C167" s="106"/>
      <c r="D167" s="106" t="s">
        <v>224</v>
      </c>
      <c r="E167" s="133">
        <v>5</v>
      </c>
      <c r="F167" s="82" t="s">
        <v>11</v>
      </c>
      <c r="G167" s="31"/>
      <c r="H167" s="31">
        <v>0.06</v>
      </c>
      <c r="I167" s="31"/>
      <c r="J167" s="105"/>
      <c r="K167" s="98"/>
      <c r="L167" s="90"/>
      <c r="M167" s="94"/>
      <c r="N167" s="99"/>
      <c r="O167" s="105"/>
      <c r="P167" s="105"/>
      <c r="Q167" s="105"/>
      <c r="R167" s="52"/>
      <c r="S167" s="223"/>
      <c r="T167" s="223"/>
      <c r="U167" s="223"/>
    </row>
    <row r="168" spans="1:21" s="163" customFormat="1">
      <c r="A168" s="32"/>
      <c r="B168" s="55"/>
      <c r="C168" s="106"/>
      <c r="D168" s="106" t="s">
        <v>36</v>
      </c>
      <c r="E168" s="133">
        <v>5</v>
      </c>
      <c r="F168" s="134" t="s">
        <v>11</v>
      </c>
      <c r="G168" s="31"/>
      <c r="H168" s="31"/>
      <c r="I168" s="31">
        <v>0.05</v>
      </c>
      <c r="J168" s="164"/>
      <c r="K168" s="98"/>
      <c r="L168" s="90"/>
      <c r="M168" s="94"/>
      <c r="N168" s="99"/>
      <c r="O168" s="164"/>
      <c r="P168" s="164"/>
      <c r="Q168" s="164"/>
      <c r="R168" s="52"/>
      <c r="S168" s="223"/>
      <c r="T168" s="223"/>
      <c r="U168" s="223"/>
    </row>
    <row r="169" spans="1:21" s="163" customFormat="1">
      <c r="A169" s="32"/>
      <c r="B169" s="55"/>
      <c r="C169" s="106"/>
      <c r="D169" s="106" t="s">
        <v>313</v>
      </c>
      <c r="E169" s="133">
        <v>5</v>
      </c>
      <c r="F169" s="134" t="s">
        <v>11</v>
      </c>
      <c r="G169" s="31"/>
      <c r="H169" s="31"/>
      <c r="I169" s="31">
        <v>0.05</v>
      </c>
      <c r="J169" s="164"/>
      <c r="K169" s="98"/>
      <c r="L169" s="90"/>
      <c r="M169" s="94"/>
      <c r="N169" s="99"/>
      <c r="O169" s="164"/>
      <c r="P169" s="164"/>
      <c r="Q169" s="164"/>
      <c r="R169" s="52"/>
      <c r="S169" s="223"/>
      <c r="T169" s="223"/>
      <c r="U169" s="223"/>
    </row>
    <row r="170" spans="1:21" s="163" customFormat="1">
      <c r="A170" s="32"/>
      <c r="B170" s="55"/>
      <c r="C170" s="106"/>
      <c r="D170" s="106" t="s">
        <v>262</v>
      </c>
      <c r="E170" s="133">
        <v>5</v>
      </c>
      <c r="F170" s="134" t="s">
        <v>11</v>
      </c>
      <c r="G170" s="31"/>
      <c r="H170" s="31"/>
      <c r="I170" s="31">
        <v>0.05</v>
      </c>
      <c r="J170" s="164"/>
      <c r="K170" s="98"/>
      <c r="L170" s="90"/>
      <c r="M170" s="94"/>
      <c r="N170" s="99"/>
      <c r="O170" s="164"/>
      <c r="P170" s="164"/>
      <c r="Q170" s="164"/>
      <c r="R170" s="52"/>
      <c r="S170" s="223"/>
      <c r="T170" s="223"/>
      <c r="U170" s="223"/>
    </row>
    <row r="171" spans="1:21" ht="17.25" thickBot="1">
      <c r="A171" s="45"/>
      <c r="B171" s="59"/>
      <c r="C171" s="63"/>
      <c r="D171" s="63" t="s">
        <v>309</v>
      </c>
      <c r="E171" s="150">
        <v>5</v>
      </c>
      <c r="F171" s="149" t="s">
        <v>11</v>
      </c>
      <c r="G171" s="31"/>
      <c r="H171" s="31"/>
      <c r="I171" s="31">
        <v>0.05</v>
      </c>
      <c r="K171" s="41"/>
      <c r="L171" s="42"/>
      <c r="M171" s="49"/>
      <c r="N171" s="43"/>
    </row>
    <row r="172" spans="1:21" s="167" customFormat="1" ht="17.25" thickBot="1">
      <c r="A172" s="72"/>
      <c r="B172" s="62"/>
      <c r="C172" s="51"/>
      <c r="D172" s="51"/>
      <c r="E172" s="62"/>
      <c r="F172" s="62"/>
      <c r="G172" s="62"/>
      <c r="H172" s="62"/>
      <c r="I172" s="62"/>
      <c r="J172" s="51"/>
      <c r="K172" s="51"/>
      <c r="L172" s="51"/>
      <c r="M172" s="62"/>
      <c r="N172" s="62"/>
      <c r="O172" s="51"/>
      <c r="P172" s="51"/>
      <c r="Q172" s="51"/>
      <c r="R172" s="62"/>
      <c r="S172" s="224"/>
      <c r="T172" s="224"/>
      <c r="U172" s="224"/>
    </row>
    <row r="173" spans="1:21">
      <c r="A173" s="22">
        <f>A152+1</f>
        <v>44511</v>
      </c>
      <c r="B173" s="73" t="s">
        <v>29</v>
      </c>
      <c r="C173" s="54" t="s">
        <v>425</v>
      </c>
      <c r="D173" s="148" t="s">
        <v>10</v>
      </c>
      <c r="E173" s="158">
        <v>65</v>
      </c>
      <c r="F173" s="159" t="s">
        <v>32</v>
      </c>
      <c r="G173" s="31">
        <v>3.25</v>
      </c>
      <c r="H173" s="31"/>
      <c r="I173" s="31"/>
      <c r="K173" s="26" t="s">
        <v>425</v>
      </c>
      <c r="L173" s="27" t="s">
        <v>10</v>
      </c>
      <c r="M173" s="28">
        <v>65</v>
      </c>
      <c r="N173" s="29" t="s">
        <v>11</v>
      </c>
      <c r="S173" s="223">
        <v>3.25</v>
      </c>
    </row>
    <row r="174" spans="1:21" ht="17.25" thickBot="1">
      <c r="A174" s="32"/>
      <c r="B174" s="55"/>
      <c r="C174" s="56"/>
      <c r="D174" s="155" t="s">
        <v>426</v>
      </c>
      <c r="E174" s="81">
        <v>15</v>
      </c>
      <c r="F174" s="82" t="s">
        <v>32</v>
      </c>
      <c r="G174" s="31">
        <v>0.75</v>
      </c>
      <c r="H174" s="31"/>
      <c r="I174" s="31"/>
      <c r="K174" s="35"/>
      <c r="L174" s="36" t="s">
        <v>426</v>
      </c>
      <c r="M174" s="37">
        <v>15</v>
      </c>
      <c r="N174" s="38" t="s">
        <v>11</v>
      </c>
      <c r="S174" s="223">
        <v>0.75</v>
      </c>
    </row>
    <row r="175" spans="1:21">
      <c r="A175" s="32"/>
      <c r="B175" s="55"/>
      <c r="C175" s="57" t="s">
        <v>177</v>
      </c>
      <c r="D175" s="166" t="s">
        <v>327</v>
      </c>
      <c r="E175" s="81">
        <v>75</v>
      </c>
      <c r="F175" s="82" t="s">
        <v>32</v>
      </c>
      <c r="G175" s="31"/>
      <c r="H175" s="31">
        <v>2.14</v>
      </c>
      <c r="I175" s="31"/>
      <c r="K175" s="40" t="s">
        <v>474</v>
      </c>
      <c r="L175" s="36" t="s">
        <v>234</v>
      </c>
      <c r="M175" s="37">
        <v>1</v>
      </c>
      <c r="N175" s="38" t="s">
        <v>20</v>
      </c>
      <c r="O175" s="24" t="s">
        <v>545</v>
      </c>
      <c r="P175" s="27" t="s">
        <v>546</v>
      </c>
      <c r="Q175" s="27">
        <v>35</v>
      </c>
      <c r="R175" s="29" t="s">
        <v>11</v>
      </c>
      <c r="S175" s="223">
        <v>1</v>
      </c>
      <c r="T175" s="223">
        <f>35/70</f>
        <v>0.5</v>
      </c>
    </row>
    <row r="176" spans="1:21">
      <c r="A176" s="32"/>
      <c r="B176" s="55"/>
      <c r="C176" s="56"/>
      <c r="D176" s="166" t="s">
        <v>328</v>
      </c>
      <c r="E176" s="81">
        <v>35</v>
      </c>
      <c r="F176" s="82" t="s">
        <v>32</v>
      </c>
      <c r="G176" s="31">
        <v>0.64</v>
      </c>
      <c r="H176" s="31"/>
      <c r="I176" s="31"/>
      <c r="K176" s="35"/>
      <c r="L176" s="36" t="s">
        <v>475</v>
      </c>
      <c r="M176" s="37">
        <v>10</v>
      </c>
      <c r="N176" s="38" t="s">
        <v>11</v>
      </c>
      <c r="O176" s="70"/>
      <c r="P176" s="36" t="s">
        <v>167</v>
      </c>
      <c r="Q176" s="36">
        <v>10</v>
      </c>
      <c r="R176" s="38" t="s">
        <v>11</v>
      </c>
      <c r="U176" s="223">
        <v>0.2</v>
      </c>
    </row>
    <row r="177" spans="1:21">
      <c r="A177" s="32"/>
      <c r="B177" s="55"/>
      <c r="C177" s="56"/>
      <c r="D177" s="166" t="s">
        <v>301</v>
      </c>
      <c r="E177" s="81">
        <v>1</v>
      </c>
      <c r="F177" s="82" t="s">
        <v>32</v>
      </c>
      <c r="G177" s="31" t="s">
        <v>256</v>
      </c>
      <c r="H177" s="31" t="s">
        <v>256</v>
      </c>
      <c r="I177" s="31">
        <v>0.01</v>
      </c>
      <c r="K177" s="35"/>
      <c r="L177" s="36" t="s">
        <v>262</v>
      </c>
      <c r="M177" s="37">
        <v>10</v>
      </c>
      <c r="N177" s="38" t="s">
        <v>11</v>
      </c>
      <c r="O177" s="70"/>
      <c r="P177" s="36" t="s">
        <v>409</v>
      </c>
      <c r="Q177" s="36">
        <v>25</v>
      </c>
      <c r="R177" s="38" t="s">
        <v>11</v>
      </c>
      <c r="U177" s="223">
        <v>0.35</v>
      </c>
    </row>
    <row r="178" spans="1:21">
      <c r="A178" s="32"/>
      <c r="B178" s="55"/>
      <c r="C178" s="56"/>
      <c r="D178" s="155"/>
      <c r="E178" s="81"/>
      <c r="F178" s="82"/>
      <c r="G178" s="31"/>
      <c r="H178" s="31"/>
      <c r="I178" s="31"/>
      <c r="K178" s="35"/>
      <c r="L178" s="36" t="s">
        <v>313</v>
      </c>
      <c r="M178" s="37">
        <v>10</v>
      </c>
      <c r="N178" s="38" t="s">
        <v>11</v>
      </c>
      <c r="O178" s="70"/>
      <c r="P178" s="36"/>
      <c r="Q178" s="36"/>
      <c r="R178" s="38"/>
      <c r="U178" s="223">
        <v>0.1</v>
      </c>
    </row>
    <row r="179" spans="1:21" ht="17.25" thickBot="1">
      <c r="A179" s="32"/>
      <c r="B179" s="55"/>
      <c r="C179" s="56"/>
      <c r="D179" s="155"/>
      <c r="E179" s="81"/>
      <c r="F179" s="82"/>
      <c r="G179" s="31"/>
      <c r="H179" s="31"/>
      <c r="I179" s="31"/>
      <c r="K179" s="35"/>
      <c r="L179" s="36" t="s">
        <v>235</v>
      </c>
      <c r="M179" s="37">
        <v>20</v>
      </c>
      <c r="N179" s="38" t="s">
        <v>11</v>
      </c>
      <c r="O179" s="71"/>
      <c r="P179" s="42"/>
      <c r="Q179" s="42"/>
      <c r="R179" s="43"/>
      <c r="T179" s="223">
        <f>20/40</f>
        <v>0.5</v>
      </c>
    </row>
    <row r="180" spans="1:21">
      <c r="A180" s="32"/>
      <c r="B180" s="55"/>
      <c r="C180" s="57" t="s">
        <v>446</v>
      </c>
      <c r="D180" s="166" t="s">
        <v>307</v>
      </c>
      <c r="E180" s="81">
        <v>35</v>
      </c>
      <c r="F180" s="82" t="s">
        <v>32</v>
      </c>
      <c r="G180" s="31"/>
      <c r="H180" s="31"/>
      <c r="I180" s="31">
        <v>0.35</v>
      </c>
      <c r="K180" s="40" t="s">
        <v>445</v>
      </c>
      <c r="L180" s="36" t="s">
        <v>307</v>
      </c>
      <c r="M180" s="37">
        <v>35</v>
      </c>
      <c r="N180" s="38" t="s">
        <v>11</v>
      </c>
      <c r="S180" s="223" t="s">
        <v>256</v>
      </c>
      <c r="T180" s="223" t="s">
        <v>256</v>
      </c>
      <c r="U180" s="223">
        <v>0.35</v>
      </c>
    </row>
    <row r="181" spans="1:21">
      <c r="A181" s="32"/>
      <c r="B181" s="55"/>
      <c r="C181" s="56"/>
      <c r="D181" s="155" t="s">
        <v>178</v>
      </c>
      <c r="E181" s="81">
        <v>10</v>
      </c>
      <c r="F181" s="82" t="s">
        <v>32</v>
      </c>
      <c r="G181" s="31">
        <v>0.67</v>
      </c>
      <c r="H181" s="31"/>
      <c r="I181" s="31"/>
      <c r="K181" s="35"/>
      <c r="L181" s="36" t="s">
        <v>178</v>
      </c>
      <c r="M181" s="37">
        <v>10</v>
      </c>
      <c r="N181" s="38" t="s">
        <v>11</v>
      </c>
      <c r="S181" s="223">
        <v>0.66666666666666663</v>
      </c>
      <c r="T181" s="223" t="s">
        <v>256</v>
      </c>
      <c r="U181" s="223" t="s">
        <v>256</v>
      </c>
    </row>
    <row r="182" spans="1:21" s="152" customFormat="1">
      <c r="A182" s="32"/>
      <c r="B182" s="55"/>
      <c r="C182" s="155"/>
      <c r="D182" s="166" t="s">
        <v>326</v>
      </c>
      <c r="E182" s="81">
        <v>5</v>
      </c>
      <c r="F182" s="82" t="s">
        <v>32</v>
      </c>
      <c r="G182" s="31"/>
      <c r="H182" s="31"/>
      <c r="I182" s="31">
        <v>0.05</v>
      </c>
      <c r="J182" s="153"/>
      <c r="K182" s="35"/>
      <c r="L182" s="36" t="s">
        <v>326</v>
      </c>
      <c r="M182" s="37">
        <v>5</v>
      </c>
      <c r="N182" s="38" t="s">
        <v>11</v>
      </c>
      <c r="O182" s="153"/>
      <c r="P182" s="153"/>
      <c r="Q182" s="153"/>
      <c r="R182" s="52"/>
      <c r="S182" s="223" t="s">
        <v>256</v>
      </c>
      <c r="T182" s="223" t="s">
        <v>256</v>
      </c>
      <c r="U182" s="223">
        <v>0.05</v>
      </c>
    </row>
    <row r="183" spans="1:21" s="152" customFormat="1">
      <c r="A183" s="32"/>
      <c r="B183" s="55"/>
      <c r="C183" s="155"/>
      <c r="D183" s="155" t="s">
        <v>314</v>
      </c>
      <c r="E183" s="81">
        <v>5</v>
      </c>
      <c r="F183" s="82" t="s">
        <v>32</v>
      </c>
      <c r="G183" s="31"/>
      <c r="H183" s="31"/>
      <c r="I183" s="31">
        <v>0.05</v>
      </c>
      <c r="J183" s="153"/>
      <c r="K183" s="35"/>
      <c r="L183" s="36" t="s">
        <v>314</v>
      </c>
      <c r="M183" s="37">
        <v>5</v>
      </c>
      <c r="N183" s="38" t="s">
        <v>11</v>
      </c>
      <c r="O183" s="153"/>
      <c r="P183" s="153"/>
      <c r="Q183" s="153"/>
      <c r="R183" s="52"/>
      <c r="S183" s="223" t="s">
        <v>256</v>
      </c>
      <c r="T183" s="223" t="s">
        <v>256</v>
      </c>
      <c r="U183" s="223">
        <v>0.05</v>
      </c>
    </row>
    <row r="184" spans="1:21" s="152" customFormat="1">
      <c r="A184" s="32"/>
      <c r="B184" s="55"/>
      <c r="C184" s="155"/>
      <c r="D184" s="166" t="s">
        <v>310</v>
      </c>
      <c r="E184" s="81">
        <v>5</v>
      </c>
      <c r="F184" s="82" t="s">
        <v>32</v>
      </c>
      <c r="G184" s="31"/>
      <c r="H184" s="31"/>
      <c r="I184" s="31">
        <v>0.05</v>
      </c>
      <c r="J184" s="153"/>
      <c r="K184" s="35"/>
      <c r="L184" s="36" t="s">
        <v>310</v>
      </c>
      <c r="M184" s="37">
        <v>5</v>
      </c>
      <c r="N184" s="38" t="s">
        <v>11</v>
      </c>
      <c r="O184" s="153"/>
      <c r="P184" s="153"/>
      <c r="Q184" s="153"/>
      <c r="R184" s="52"/>
      <c r="S184" s="223" t="s">
        <v>256</v>
      </c>
      <c r="T184" s="223" t="s">
        <v>256</v>
      </c>
      <c r="U184" s="223">
        <v>0.05</v>
      </c>
    </row>
    <row r="185" spans="1:21" s="152" customFormat="1">
      <c r="A185" s="32"/>
      <c r="B185" s="55"/>
      <c r="C185" s="155"/>
      <c r="D185" s="155" t="s">
        <v>330</v>
      </c>
      <c r="E185" s="81">
        <v>1</v>
      </c>
      <c r="F185" s="82" t="s">
        <v>32</v>
      </c>
      <c r="G185" s="31"/>
      <c r="H185" s="31"/>
      <c r="I185" s="31">
        <v>0.01</v>
      </c>
      <c r="J185" s="153"/>
      <c r="K185" s="35"/>
      <c r="L185" s="36" t="s">
        <v>330</v>
      </c>
      <c r="M185" s="37">
        <v>1</v>
      </c>
      <c r="N185" s="38" t="s">
        <v>11</v>
      </c>
      <c r="O185" s="153"/>
      <c r="P185" s="153"/>
      <c r="Q185" s="153"/>
      <c r="R185" s="52"/>
      <c r="S185" s="223" t="s">
        <v>256</v>
      </c>
      <c r="T185" s="223" t="s">
        <v>256</v>
      </c>
      <c r="U185" s="223">
        <v>0.01</v>
      </c>
    </row>
    <row r="186" spans="1:21">
      <c r="A186" s="32"/>
      <c r="B186" s="55"/>
      <c r="C186" s="57" t="s">
        <v>12</v>
      </c>
      <c r="D186" s="155" t="s">
        <v>12</v>
      </c>
      <c r="E186" s="81">
        <v>70</v>
      </c>
      <c r="F186" s="82" t="s">
        <v>11</v>
      </c>
      <c r="G186" s="31"/>
      <c r="H186" s="31"/>
      <c r="I186" s="31">
        <v>0.7</v>
      </c>
      <c r="K186" s="40" t="s">
        <v>12</v>
      </c>
      <c r="L186" s="36" t="s">
        <v>12</v>
      </c>
      <c r="M186" s="37">
        <v>70</v>
      </c>
      <c r="N186" s="38" t="s">
        <v>11</v>
      </c>
      <c r="U186" s="223">
        <v>0.7</v>
      </c>
    </row>
    <row r="187" spans="1:21" s="163" customFormat="1">
      <c r="A187" s="32"/>
      <c r="B187" s="55"/>
      <c r="C187" s="166"/>
      <c r="D187" s="166" t="s">
        <v>532</v>
      </c>
      <c r="E187" s="81">
        <v>3</v>
      </c>
      <c r="F187" s="82" t="s">
        <v>11</v>
      </c>
      <c r="G187" s="31"/>
      <c r="H187" s="31"/>
      <c r="I187" s="31">
        <v>0.03</v>
      </c>
      <c r="J187" s="164"/>
      <c r="K187" s="35"/>
      <c r="L187" s="36" t="s">
        <v>531</v>
      </c>
      <c r="M187" s="37">
        <v>3</v>
      </c>
      <c r="N187" s="38" t="s">
        <v>11</v>
      </c>
      <c r="O187" s="164"/>
      <c r="P187" s="164"/>
      <c r="Q187" s="164"/>
      <c r="R187" s="52"/>
      <c r="S187" s="223"/>
      <c r="T187" s="223"/>
      <c r="U187" s="223">
        <v>0.03</v>
      </c>
    </row>
    <row r="188" spans="1:21">
      <c r="A188" s="32"/>
      <c r="B188" s="55"/>
      <c r="C188" s="56"/>
      <c r="D188" s="155" t="s">
        <v>530</v>
      </c>
      <c r="E188" s="81">
        <v>1</v>
      </c>
      <c r="F188" s="82" t="s">
        <v>11</v>
      </c>
      <c r="G188" s="31"/>
      <c r="H188" s="31"/>
      <c r="I188" s="31">
        <v>0.01</v>
      </c>
      <c r="K188" s="35"/>
      <c r="L188" s="36"/>
      <c r="M188" s="37"/>
      <c r="N188" s="38"/>
    </row>
    <row r="189" spans="1:21">
      <c r="A189" s="32"/>
      <c r="B189" s="55"/>
      <c r="C189" s="57" t="s">
        <v>441</v>
      </c>
      <c r="D189" s="166" t="s">
        <v>331</v>
      </c>
      <c r="E189" s="81">
        <v>25</v>
      </c>
      <c r="F189" s="82" t="s">
        <v>32</v>
      </c>
      <c r="G189" s="31"/>
      <c r="H189" s="31"/>
      <c r="I189" s="31">
        <v>0.25</v>
      </c>
      <c r="K189" s="40" t="s">
        <v>442</v>
      </c>
      <c r="L189" s="36" t="s">
        <v>331</v>
      </c>
      <c r="M189" s="37">
        <v>25</v>
      </c>
      <c r="N189" s="38" t="s">
        <v>11</v>
      </c>
      <c r="U189" s="223">
        <v>0.25</v>
      </c>
    </row>
    <row r="190" spans="1:21">
      <c r="A190" s="32"/>
      <c r="B190" s="55"/>
      <c r="C190" s="56"/>
      <c r="D190" s="166" t="s">
        <v>333</v>
      </c>
      <c r="E190" s="81">
        <v>5</v>
      </c>
      <c r="F190" s="82" t="s">
        <v>32</v>
      </c>
      <c r="G190" s="31"/>
      <c r="H190" s="31"/>
      <c r="I190" s="31">
        <v>0.05</v>
      </c>
      <c r="K190" s="35"/>
      <c r="L190" s="36" t="s">
        <v>333</v>
      </c>
      <c r="M190" s="37">
        <v>5</v>
      </c>
      <c r="N190" s="38" t="s">
        <v>11</v>
      </c>
      <c r="U190" s="223">
        <v>0.05</v>
      </c>
    </row>
    <row r="191" spans="1:21" s="163" customFormat="1">
      <c r="A191" s="32"/>
      <c r="B191" s="55"/>
      <c r="C191" s="166"/>
      <c r="D191" s="166" t="s">
        <v>443</v>
      </c>
      <c r="E191" s="81">
        <v>1</v>
      </c>
      <c r="F191" s="82" t="s">
        <v>32</v>
      </c>
      <c r="G191" s="31"/>
      <c r="H191" s="31"/>
      <c r="I191" s="31">
        <v>0.01</v>
      </c>
      <c r="J191" s="164"/>
      <c r="K191" s="35"/>
      <c r="L191" s="36" t="s">
        <v>443</v>
      </c>
      <c r="M191" s="37">
        <v>1</v>
      </c>
      <c r="N191" s="38" t="s">
        <v>11</v>
      </c>
      <c r="O191" s="164"/>
      <c r="P191" s="164"/>
      <c r="Q191" s="164"/>
      <c r="R191" s="52"/>
      <c r="S191" s="223"/>
      <c r="T191" s="223"/>
      <c r="U191" s="223">
        <v>0.01</v>
      </c>
    </row>
    <row r="192" spans="1:21">
      <c r="A192" s="32"/>
      <c r="B192" s="55"/>
      <c r="C192" s="56"/>
      <c r="D192" s="166" t="s">
        <v>299</v>
      </c>
      <c r="E192" s="81"/>
      <c r="F192" s="82" t="s">
        <v>32</v>
      </c>
      <c r="G192" s="31"/>
      <c r="H192" s="31"/>
      <c r="I192" s="31"/>
      <c r="K192" s="35"/>
      <c r="L192" s="36"/>
      <c r="M192" s="37"/>
      <c r="N192" s="38"/>
    </row>
    <row r="193" spans="1:21" ht="17.25" thickBot="1">
      <c r="A193" s="45"/>
      <c r="B193" s="59"/>
      <c r="C193" s="60" t="s">
        <v>634</v>
      </c>
      <c r="D193" s="63" t="s">
        <v>635</v>
      </c>
      <c r="E193" s="150">
        <v>1</v>
      </c>
      <c r="F193" s="149" t="s">
        <v>33</v>
      </c>
      <c r="G193" s="31"/>
      <c r="H193" s="31"/>
      <c r="I193" s="31"/>
      <c r="K193" s="48" t="s">
        <v>635</v>
      </c>
      <c r="L193" s="42" t="s">
        <v>635</v>
      </c>
      <c r="M193" s="49">
        <v>1</v>
      </c>
      <c r="N193" s="43" t="s">
        <v>33</v>
      </c>
      <c r="S193" s="319">
        <f>SUM(S173:S192)</f>
        <v>5.666666666666667</v>
      </c>
      <c r="T193" s="319">
        <f t="shared" ref="T193:U193" si="6">SUM(T173:T192)</f>
        <v>1</v>
      </c>
      <c r="U193" s="319">
        <f t="shared" si="6"/>
        <v>2.1999999999999997</v>
      </c>
    </row>
    <row r="194" spans="1:21" s="167" customFormat="1" ht="17.25" thickBot="1">
      <c r="A194" s="72"/>
      <c r="B194" s="62"/>
      <c r="C194" s="51"/>
      <c r="D194" s="51"/>
      <c r="E194" s="62"/>
      <c r="F194" s="62"/>
      <c r="G194" s="62"/>
      <c r="H194" s="62"/>
      <c r="I194" s="62"/>
      <c r="J194" s="51"/>
      <c r="K194" s="51"/>
      <c r="L194" s="51"/>
      <c r="M194" s="62"/>
      <c r="N194" s="62"/>
      <c r="O194" s="51"/>
      <c r="P194" s="51"/>
      <c r="Q194" s="51"/>
      <c r="R194" s="62"/>
      <c r="S194" s="224"/>
      <c r="T194" s="224"/>
      <c r="U194" s="224"/>
    </row>
    <row r="195" spans="1:21">
      <c r="A195" s="22">
        <f>A173+1</f>
        <v>44512</v>
      </c>
      <c r="B195" s="73" t="s">
        <v>30</v>
      </c>
      <c r="C195" s="54" t="s">
        <v>591</v>
      </c>
      <c r="D195" s="148" t="s">
        <v>592</v>
      </c>
      <c r="E195" s="158">
        <v>40</v>
      </c>
      <c r="F195" s="159" t="s">
        <v>32</v>
      </c>
      <c r="G195" s="31">
        <v>2</v>
      </c>
      <c r="H195" s="31"/>
      <c r="I195" s="31"/>
      <c r="K195" s="26" t="s">
        <v>601</v>
      </c>
      <c r="L195" s="27" t="s">
        <v>602</v>
      </c>
      <c r="M195" s="28">
        <v>40</v>
      </c>
      <c r="N195" s="29" t="s">
        <v>11</v>
      </c>
      <c r="S195" s="223">
        <v>2</v>
      </c>
      <c r="T195" s="223" t="s">
        <v>256</v>
      </c>
      <c r="U195" s="223" t="s">
        <v>256</v>
      </c>
    </row>
    <row r="196" spans="1:21">
      <c r="A196" s="32"/>
      <c r="B196" s="55"/>
      <c r="C196" s="166"/>
      <c r="D196" s="51" t="s">
        <v>594</v>
      </c>
      <c r="E196" s="81">
        <v>10</v>
      </c>
      <c r="F196" s="82" t="s">
        <v>32</v>
      </c>
      <c r="G196" s="31"/>
      <c r="H196" s="31">
        <v>0.28999999999999998</v>
      </c>
      <c r="I196" s="31"/>
      <c r="K196" s="306"/>
      <c r="L196" s="36" t="s">
        <v>603</v>
      </c>
      <c r="M196" s="37">
        <v>10</v>
      </c>
      <c r="N196" s="38" t="s">
        <v>11</v>
      </c>
      <c r="S196" s="223" t="s">
        <v>256</v>
      </c>
      <c r="T196" s="223">
        <f>10/30</f>
        <v>0.33333333333333331</v>
      </c>
    </row>
    <row r="197" spans="1:21" s="152" customFormat="1">
      <c r="A197" s="32"/>
      <c r="B197" s="55"/>
      <c r="C197" s="166"/>
      <c r="D197" s="168" t="s">
        <v>593</v>
      </c>
      <c r="E197" s="81">
        <v>5</v>
      </c>
      <c r="F197" s="82" t="s">
        <v>32</v>
      </c>
      <c r="G197" s="31"/>
      <c r="H197" s="31"/>
      <c r="I197" s="31">
        <v>0.05</v>
      </c>
      <c r="J197" s="153"/>
      <c r="K197" s="35"/>
      <c r="L197" s="36" t="s">
        <v>313</v>
      </c>
      <c r="M197" s="37">
        <v>5</v>
      </c>
      <c r="N197" s="38" t="s">
        <v>11</v>
      </c>
      <c r="O197" s="153"/>
      <c r="P197" s="153"/>
      <c r="Q197" s="153"/>
      <c r="R197" s="52"/>
      <c r="S197" s="223" t="s">
        <v>256</v>
      </c>
      <c r="T197" s="223"/>
      <c r="U197" s="223">
        <v>0.05</v>
      </c>
    </row>
    <row r="198" spans="1:21" s="152" customFormat="1">
      <c r="A198" s="32"/>
      <c r="B198" s="55"/>
      <c r="C198" s="166"/>
      <c r="D198" s="168" t="s">
        <v>326</v>
      </c>
      <c r="E198" s="81">
        <v>5</v>
      </c>
      <c r="F198" s="82" t="s">
        <v>32</v>
      </c>
      <c r="G198" s="31"/>
      <c r="H198" s="31"/>
      <c r="I198" s="31">
        <v>0.05</v>
      </c>
      <c r="J198" s="153"/>
      <c r="K198" s="35"/>
      <c r="L198" s="36" t="s">
        <v>262</v>
      </c>
      <c r="M198" s="37">
        <v>5</v>
      </c>
      <c r="N198" s="38" t="s">
        <v>11</v>
      </c>
      <c r="O198" s="153"/>
      <c r="P198" s="153"/>
      <c r="Q198" s="153"/>
      <c r="R198" s="52"/>
      <c r="S198" s="223" t="s">
        <v>256</v>
      </c>
      <c r="T198" s="223" t="s">
        <v>256</v>
      </c>
      <c r="U198" s="223">
        <v>0.05</v>
      </c>
    </row>
    <row r="199" spans="1:21" s="152" customFormat="1">
      <c r="A199" s="32"/>
      <c r="B199" s="55"/>
      <c r="C199" s="166"/>
      <c r="D199" s="168" t="s">
        <v>310</v>
      </c>
      <c r="E199" s="81">
        <v>5</v>
      </c>
      <c r="F199" s="82" t="s">
        <v>32</v>
      </c>
      <c r="G199" s="31"/>
      <c r="H199" s="31"/>
      <c r="I199" s="31">
        <v>0.05</v>
      </c>
      <c r="J199" s="153"/>
      <c r="K199" s="35"/>
      <c r="L199" s="36" t="s">
        <v>263</v>
      </c>
      <c r="M199" s="37">
        <v>5</v>
      </c>
      <c r="N199" s="38" t="s">
        <v>11</v>
      </c>
      <c r="O199" s="153"/>
      <c r="P199" s="153"/>
      <c r="Q199" s="153"/>
      <c r="R199" s="52"/>
      <c r="S199" s="223" t="s">
        <v>256</v>
      </c>
      <c r="T199" s="223" t="s">
        <v>256</v>
      </c>
      <c r="U199" s="223">
        <v>0.05</v>
      </c>
    </row>
    <row r="200" spans="1:21" s="163" customFormat="1">
      <c r="A200" s="32"/>
      <c r="B200" s="55"/>
      <c r="C200" s="166"/>
      <c r="D200" s="168" t="s">
        <v>600</v>
      </c>
      <c r="E200" s="81">
        <v>5</v>
      </c>
      <c r="F200" s="82" t="s">
        <v>32</v>
      </c>
      <c r="G200" s="31"/>
      <c r="H200" s="31"/>
      <c r="I200" s="31">
        <v>0.05</v>
      </c>
      <c r="J200" s="164"/>
      <c r="K200" s="35"/>
      <c r="L200" s="36" t="s">
        <v>36</v>
      </c>
      <c r="M200" s="37">
        <v>5</v>
      </c>
      <c r="N200" s="38" t="s">
        <v>11</v>
      </c>
      <c r="O200" s="164"/>
      <c r="P200" s="164"/>
      <c r="Q200" s="164"/>
      <c r="R200" s="52"/>
      <c r="S200" s="223"/>
      <c r="T200" s="223"/>
      <c r="U200" s="223">
        <v>0.05</v>
      </c>
    </row>
    <row r="201" spans="1:21" s="152" customFormat="1" ht="17.25" thickBot="1">
      <c r="A201" s="32"/>
      <c r="B201" s="55"/>
      <c r="C201" s="166"/>
      <c r="D201" s="168" t="s">
        <v>598</v>
      </c>
      <c r="E201" s="81">
        <v>1</v>
      </c>
      <c r="F201" s="82" t="s">
        <v>32</v>
      </c>
      <c r="G201" s="31"/>
      <c r="H201" s="31"/>
      <c r="I201" s="31">
        <v>0.01</v>
      </c>
      <c r="J201" s="153"/>
      <c r="K201" s="35"/>
      <c r="L201" s="36" t="s">
        <v>597</v>
      </c>
      <c r="M201" s="37">
        <v>1</v>
      </c>
      <c r="N201" s="38" t="s">
        <v>11</v>
      </c>
      <c r="O201" s="153"/>
      <c r="P201" s="153"/>
      <c r="Q201" s="153"/>
      <c r="R201" s="52"/>
      <c r="S201" s="223"/>
      <c r="T201" s="223"/>
      <c r="U201" s="223">
        <v>0.01</v>
      </c>
    </row>
    <row r="202" spans="1:21">
      <c r="A202" s="32"/>
      <c r="B202" s="55"/>
      <c r="C202" s="57" t="s">
        <v>590</v>
      </c>
      <c r="D202" s="166" t="s">
        <v>584</v>
      </c>
      <c r="E202" s="81">
        <v>50</v>
      </c>
      <c r="F202" s="82" t="s">
        <v>582</v>
      </c>
      <c r="G202" s="31"/>
      <c r="H202" s="31">
        <v>1.43</v>
      </c>
      <c r="I202" s="31"/>
      <c r="K202" s="40" t="s">
        <v>604</v>
      </c>
      <c r="L202" s="36" t="s">
        <v>630</v>
      </c>
      <c r="M202" s="37">
        <v>40</v>
      </c>
      <c r="N202" s="38" t="s">
        <v>11</v>
      </c>
      <c r="O202" s="24" t="s">
        <v>161</v>
      </c>
      <c r="P202" s="27" t="s">
        <v>394</v>
      </c>
      <c r="Q202" s="27">
        <v>50</v>
      </c>
      <c r="R202" s="29" t="s">
        <v>11</v>
      </c>
      <c r="T202" s="223">
        <f>40/55</f>
        <v>0.72727272727272729</v>
      </c>
      <c r="U202" s="223">
        <v>0.5</v>
      </c>
    </row>
    <row r="203" spans="1:21">
      <c r="A203" s="32"/>
      <c r="B203" s="55"/>
      <c r="C203" s="166"/>
      <c r="D203" s="166" t="s">
        <v>610</v>
      </c>
      <c r="E203" s="81">
        <v>30</v>
      </c>
      <c r="F203" s="82" t="s">
        <v>582</v>
      </c>
      <c r="G203" s="31"/>
      <c r="H203" s="31">
        <v>0.86</v>
      </c>
      <c r="I203" s="31"/>
      <c r="K203" s="35"/>
      <c r="L203" s="36" t="s">
        <v>606</v>
      </c>
      <c r="M203" s="37">
        <v>15</v>
      </c>
      <c r="N203" s="38" t="s">
        <v>11</v>
      </c>
      <c r="O203" s="70"/>
      <c r="P203" s="36" t="s">
        <v>438</v>
      </c>
      <c r="Q203" s="36">
        <v>15</v>
      </c>
      <c r="R203" s="38" t="s">
        <v>11</v>
      </c>
      <c r="S203" s="223">
        <f>15/90</f>
        <v>0.16666666666666666</v>
      </c>
      <c r="U203" s="223">
        <v>0.15</v>
      </c>
    </row>
    <row r="204" spans="1:21">
      <c r="A204" s="32"/>
      <c r="B204" s="55"/>
      <c r="C204" s="166"/>
      <c r="D204" s="166" t="s">
        <v>607</v>
      </c>
      <c r="E204" s="81">
        <v>15</v>
      </c>
      <c r="F204" s="82" t="s">
        <v>582</v>
      </c>
      <c r="G204" s="31"/>
      <c r="H204" s="31"/>
      <c r="I204" s="31">
        <v>0.15</v>
      </c>
      <c r="K204" s="35"/>
      <c r="L204" s="36" t="s">
        <v>631</v>
      </c>
      <c r="M204" s="37">
        <v>55</v>
      </c>
      <c r="N204" s="38" t="s">
        <v>11</v>
      </c>
      <c r="O204" s="70"/>
      <c r="P204" s="36" t="s">
        <v>437</v>
      </c>
      <c r="Q204" s="36">
        <v>5</v>
      </c>
      <c r="R204" s="38" t="s">
        <v>11</v>
      </c>
      <c r="T204" s="223">
        <v>1</v>
      </c>
      <c r="U204" s="223">
        <v>0.05</v>
      </c>
    </row>
    <row r="205" spans="1:21">
      <c r="A205" s="32"/>
      <c r="B205" s="55"/>
      <c r="C205" s="166"/>
      <c r="D205" s="166" t="s">
        <v>627</v>
      </c>
      <c r="E205" s="81">
        <v>1</v>
      </c>
      <c r="F205" s="82" t="s">
        <v>32</v>
      </c>
      <c r="G205" s="31"/>
      <c r="H205" s="31"/>
      <c r="I205" s="31">
        <v>0.01</v>
      </c>
      <c r="K205" s="35"/>
      <c r="L205" s="36" t="s">
        <v>609</v>
      </c>
      <c r="M205" s="37">
        <v>5</v>
      </c>
      <c r="N205" s="38" t="s">
        <v>11</v>
      </c>
      <c r="O205" s="70"/>
      <c r="P205" s="36" t="s">
        <v>162</v>
      </c>
      <c r="Q205" s="36"/>
      <c r="R205" s="38" t="s">
        <v>11</v>
      </c>
      <c r="T205" s="223">
        <f>5/35</f>
        <v>0.14285714285714285</v>
      </c>
    </row>
    <row r="206" spans="1:21" ht="17.25" thickBot="1">
      <c r="A206" s="32"/>
      <c r="B206" s="55"/>
      <c r="C206" s="166"/>
      <c r="D206" s="166" t="s">
        <v>626</v>
      </c>
      <c r="E206" s="81">
        <v>1</v>
      </c>
      <c r="F206" s="82" t="s">
        <v>32</v>
      </c>
      <c r="G206" s="31"/>
      <c r="H206" s="31"/>
      <c r="I206" s="31">
        <v>0.01</v>
      </c>
      <c r="K206" s="35"/>
      <c r="L206" s="36" t="s">
        <v>13</v>
      </c>
      <c r="M206" s="37">
        <v>1</v>
      </c>
      <c r="N206" s="38" t="s">
        <v>11</v>
      </c>
      <c r="O206" s="71"/>
      <c r="P206" s="42"/>
      <c r="Q206" s="42"/>
      <c r="R206" s="43"/>
      <c r="U206" s="223">
        <v>0.01</v>
      </c>
    </row>
    <row r="207" spans="1:21" s="163" customFormat="1" ht="33">
      <c r="A207" s="32"/>
      <c r="B207" s="55"/>
      <c r="C207" s="166"/>
      <c r="D207" s="166" t="s">
        <v>625</v>
      </c>
      <c r="E207" s="81">
        <v>1</v>
      </c>
      <c r="F207" s="82" t="s">
        <v>32</v>
      </c>
      <c r="G207" s="31"/>
      <c r="H207" s="31"/>
      <c r="I207" s="31">
        <v>0.01</v>
      </c>
      <c r="J207" s="164"/>
      <c r="K207" s="35"/>
      <c r="L207" s="36" t="s">
        <v>608</v>
      </c>
      <c r="M207" s="37"/>
      <c r="N207" s="38"/>
      <c r="O207" s="30"/>
      <c r="P207" s="30"/>
      <c r="Q207" s="30"/>
      <c r="R207" s="31"/>
      <c r="S207" s="223"/>
      <c r="T207" s="223"/>
      <c r="U207" s="223"/>
    </row>
    <row r="208" spans="1:21" s="163" customFormat="1">
      <c r="A208" s="32"/>
      <c r="B208" s="55"/>
      <c r="C208" s="166"/>
      <c r="D208" s="166" t="s">
        <v>624</v>
      </c>
      <c r="E208" s="81">
        <v>1</v>
      </c>
      <c r="F208" s="82" t="s">
        <v>32</v>
      </c>
      <c r="G208" s="31"/>
      <c r="H208" s="31"/>
      <c r="I208" s="31">
        <v>0.01</v>
      </c>
      <c r="J208" s="164"/>
      <c r="K208" s="35"/>
      <c r="L208" s="36"/>
      <c r="M208" s="37"/>
      <c r="N208" s="38"/>
      <c r="O208" s="30"/>
      <c r="P208" s="30"/>
      <c r="Q208" s="30"/>
      <c r="R208" s="31"/>
      <c r="S208" s="223"/>
      <c r="T208" s="223"/>
      <c r="U208" s="223"/>
    </row>
    <row r="209" spans="1:21" s="152" customFormat="1" ht="33">
      <c r="A209" s="32"/>
      <c r="B209" s="55"/>
      <c r="C209" s="166"/>
      <c r="D209" s="166" t="s">
        <v>608</v>
      </c>
      <c r="E209" s="81"/>
      <c r="F209" s="82"/>
      <c r="G209" s="31"/>
      <c r="H209" s="31"/>
      <c r="I209" s="31"/>
      <c r="J209" s="153"/>
      <c r="K209" s="35"/>
      <c r="L209" s="169"/>
      <c r="M209" s="37"/>
      <c r="N209" s="38"/>
      <c r="O209" s="153"/>
      <c r="P209" s="153"/>
      <c r="Q209" s="153"/>
      <c r="R209" s="52"/>
      <c r="S209" s="223"/>
      <c r="T209" s="223"/>
      <c r="U209" s="223"/>
    </row>
    <row r="210" spans="1:21">
      <c r="A210" s="32"/>
      <c r="B210" s="55"/>
      <c r="C210" s="57" t="s">
        <v>179</v>
      </c>
      <c r="D210" s="166" t="s">
        <v>334</v>
      </c>
      <c r="E210" s="81">
        <v>75</v>
      </c>
      <c r="F210" s="82" t="s">
        <v>112</v>
      </c>
      <c r="G210" s="31">
        <v>1.36</v>
      </c>
      <c r="H210" s="31"/>
      <c r="I210" s="31"/>
      <c r="K210" s="40" t="s">
        <v>179</v>
      </c>
      <c r="L210" s="36" t="s">
        <v>334</v>
      </c>
      <c r="M210" s="37">
        <v>75</v>
      </c>
      <c r="N210" s="38" t="s">
        <v>112</v>
      </c>
      <c r="S210" s="223">
        <v>1.36</v>
      </c>
    </row>
    <row r="211" spans="1:21">
      <c r="A211" s="32"/>
      <c r="B211" s="55"/>
      <c r="C211" s="57" t="s">
        <v>12</v>
      </c>
      <c r="D211" s="166" t="s">
        <v>12</v>
      </c>
      <c r="E211" s="81">
        <v>70</v>
      </c>
      <c r="F211" s="82" t="s">
        <v>11</v>
      </c>
      <c r="G211" s="31"/>
      <c r="H211" s="31"/>
      <c r="I211" s="31">
        <v>0.7</v>
      </c>
      <c r="K211" s="40" t="s">
        <v>12</v>
      </c>
      <c r="L211" s="36" t="s">
        <v>12</v>
      </c>
      <c r="M211" s="37">
        <v>70</v>
      </c>
      <c r="N211" s="38" t="s">
        <v>11</v>
      </c>
      <c r="S211" s="223" t="s">
        <v>256</v>
      </c>
      <c r="T211" s="223" t="s">
        <v>256</v>
      </c>
      <c r="U211" s="223">
        <v>0.7</v>
      </c>
    </row>
    <row r="212" spans="1:21" ht="15.75" customHeight="1">
      <c r="A212" s="32"/>
      <c r="B212" s="55"/>
      <c r="C212" s="166"/>
      <c r="D212" s="166" t="s">
        <v>138</v>
      </c>
      <c r="E212" s="81">
        <v>1</v>
      </c>
      <c r="F212" s="82" t="s">
        <v>11</v>
      </c>
      <c r="G212" s="31"/>
      <c r="H212" s="31"/>
      <c r="I212" s="31">
        <v>0.01</v>
      </c>
      <c r="K212" s="35"/>
      <c r="L212" s="36" t="s">
        <v>144</v>
      </c>
      <c r="M212" s="37"/>
      <c r="N212" s="38"/>
      <c r="S212" s="223" t="s">
        <v>256</v>
      </c>
      <c r="T212" s="223" t="s">
        <v>256</v>
      </c>
      <c r="U212" s="223" t="s">
        <v>256</v>
      </c>
    </row>
    <row r="213" spans="1:21" hidden="1">
      <c r="A213" s="32"/>
      <c r="B213" s="55"/>
      <c r="C213" s="57"/>
      <c r="D213" s="166"/>
      <c r="E213" s="81"/>
      <c r="F213" s="82"/>
      <c r="G213" s="31"/>
      <c r="H213" s="31"/>
      <c r="I213" s="31"/>
      <c r="K213" s="40"/>
      <c r="L213" s="36"/>
      <c r="M213" s="37"/>
      <c r="N213" s="38"/>
      <c r="T213" s="223" t="s">
        <v>256</v>
      </c>
      <c r="U213" s="223">
        <v>0.1</v>
      </c>
    </row>
    <row r="214" spans="1:21" hidden="1">
      <c r="A214" s="32"/>
      <c r="B214" s="55"/>
      <c r="C214" s="166"/>
      <c r="D214" s="166"/>
      <c r="E214" s="81"/>
      <c r="F214" s="82"/>
      <c r="G214" s="31"/>
      <c r="H214" s="31"/>
      <c r="I214" s="31"/>
      <c r="K214" s="35"/>
      <c r="L214" s="36"/>
      <c r="M214" s="37"/>
      <c r="N214" s="38"/>
      <c r="S214" s="223">
        <v>0.26700000000000002</v>
      </c>
      <c r="T214" s="223" t="s">
        <v>256</v>
      </c>
    </row>
    <row r="215" spans="1:21" hidden="1">
      <c r="A215" s="32"/>
      <c r="B215" s="55"/>
      <c r="C215" s="166"/>
      <c r="D215" s="166"/>
      <c r="E215" s="81"/>
      <c r="F215" s="82"/>
      <c r="G215" s="31"/>
      <c r="H215" s="31"/>
      <c r="I215" s="31"/>
      <c r="K215" s="35"/>
      <c r="L215" s="36"/>
      <c r="M215" s="37"/>
      <c r="N215" s="38"/>
      <c r="S215" s="223" t="s">
        <v>256</v>
      </c>
      <c r="T215" s="223" t="s">
        <v>256</v>
      </c>
      <c r="U215" s="223">
        <v>0.05</v>
      </c>
    </row>
    <row r="216" spans="1:21" s="113" customFormat="1" hidden="1">
      <c r="A216" s="32"/>
      <c r="B216" s="55"/>
      <c r="C216" s="106"/>
      <c r="D216" s="106"/>
      <c r="E216" s="133"/>
      <c r="F216" s="134"/>
      <c r="G216" s="31" t="s">
        <v>256</v>
      </c>
      <c r="H216" s="31" t="s">
        <v>256</v>
      </c>
      <c r="I216" s="31" t="s">
        <v>256</v>
      </c>
      <c r="J216" s="114"/>
      <c r="K216" s="98"/>
      <c r="L216" s="90"/>
      <c r="M216" s="94"/>
      <c r="N216" s="99"/>
      <c r="O216" s="114"/>
      <c r="P216" s="114"/>
      <c r="Q216" s="114"/>
      <c r="R216" s="52"/>
      <c r="S216" s="223"/>
      <c r="T216" s="223"/>
      <c r="U216" s="223"/>
    </row>
    <row r="217" spans="1:21" ht="17.25" thickBot="1">
      <c r="A217" s="45"/>
      <c r="B217" s="59"/>
      <c r="C217" s="60" t="s">
        <v>34</v>
      </c>
      <c r="D217" s="63" t="s">
        <v>34</v>
      </c>
      <c r="E217" s="150">
        <v>1</v>
      </c>
      <c r="F217" s="149" t="s">
        <v>33</v>
      </c>
      <c r="G217" s="31"/>
      <c r="H217" s="31"/>
      <c r="I217" s="31"/>
      <c r="K217" s="48" t="s">
        <v>34</v>
      </c>
      <c r="L217" s="42" t="s">
        <v>34</v>
      </c>
      <c r="M217" s="49">
        <v>1</v>
      </c>
      <c r="N217" s="43" t="s">
        <v>33</v>
      </c>
      <c r="S217" s="320">
        <f>SUM(S195:S216)</f>
        <v>3.7936666666666663</v>
      </c>
      <c r="T217" s="320">
        <f t="shared" ref="T217:U217" si="7">SUM(T195:T216)</f>
        <v>2.2034632034632033</v>
      </c>
      <c r="U217" s="320">
        <f t="shared" si="7"/>
        <v>1.7700000000000002</v>
      </c>
    </row>
    <row r="218" spans="1:21" s="167" customFormat="1" ht="17.25" thickBot="1">
      <c r="A218" s="72"/>
      <c r="B218" s="62"/>
      <c r="C218" s="51"/>
      <c r="D218" s="51"/>
      <c r="E218" s="62"/>
      <c r="F218" s="62"/>
      <c r="G218" s="62"/>
      <c r="H218" s="62"/>
      <c r="I218" s="62"/>
      <c r="J218" s="51"/>
      <c r="K218" s="51"/>
      <c r="L218" s="51"/>
      <c r="M218" s="62"/>
      <c r="N218" s="62"/>
      <c r="O218" s="51"/>
      <c r="P218" s="51"/>
      <c r="Q218" s="51"/>
      <c r="R218" s="62"/>
      <c r="S218" s="224"/>
      <c r="T218" s="224"/>
      <c r="U218" s="224"/>
    </row>
    <row r="219" spans="1:21">
      <c r="A219" s="22">
        <f>A195+3</f>
        <v>44515</v>
      </c>
      <c r="B219" s="73" t="s">
        <v>27</v>
      </c>
      <c r="C219" s="54" t="s">
        <v>375</v>
      </c>
      <c r="D219" s="148" t="s">
        <v>10</v>
      </c>
      <c r="E219" s="158">
        <v>65</v>
      </c>
      <c r="F219" s="159" t="s">
        <v>11</v>
      </c>
      <c r="G219" s="31">
        <v>3.25</v>
      </c>
      <c r="H219" s="31"/>
      <c r="I219" s="31"/>
      <c r="K219" s="26" t="s">
        <v>375</v>
      </c>
      <c r="L219" s="27" t="s">
        <v>10</v>
      </c>
      <c r="M219" s="28">
        <v>65</v>
      </c>
      <c r="N219" s="29" t="s">
        <v>11</v>
      </c>
      <c r="S219" s="223">
        <v>3.25</v>
      </c>
    </row>
    <row r="220" spans="1:21" ht="17.25" thickBot="1">
      <c r="A220" s="32"/>
      <c r="B220" s="55"/>
      <c r="C220" s="56"/>
      <c r="D220" s="166" t="s">
        <v>148</v>
      </c>
      <c r="E220" s="81">
        <v>15</v>
      </c>
      <c r="F220" s="82" t="s">
        <v>11</v>
      </c>
      <c r="G220" s="31">
        <v>0.75</v>
      </c>
      <c r="H220" s="31"/>
      <c r="I220" s="31"/>
      <c r="K220" s="35"/>
      <c r="L220" s="36" t="s">
        <v>148</v>
      </c>
      <c r="M220" s="37">
        <v>15</v>
      </c>
      <c r="N220" s="38" t="s">
        <v>11</v>
      </c>
      <c r="S220" s="223">
        <v>0.27272727272727271</v>
      </c>
    </row>
    <row r="221" spans="1:21">
      <c r="A221" s="32"/>
      <c r="B221" s="55"/>
      <c r="C221" s="57" t="s">
        <v>595</v>
      </c>
      <c r="D221" s="166" t="s">
        <v>596</v>
      </c>
      <c r="E221" s="81">
        <v>80</v>
      </c>
      <c r="F221" s="82" t="s">
        <v>11</v>
      </c>
      <c r="G221" s="31"/>
      <c r="H221" s="31">
        <v>2.29</v>
      </c>
      <c r="I221" s="31"/>
      <c r="K221" s="40" t="s">
        <v>201</v>
      </c>
      <c r="L221" s="36" t="s">
        <v>336</v>
      </c>
      <c r="M221" s="37">
        <v>10</v>
      </c>
      <c r="N221" s="38" t="s">
        <v>11</v>
      </c>
      <c r="O221" s="24" t="s">
        <v>247</v>
      </c>
      <c r="P221" s="27" t="s">
        <v>276</v>
      </c>
      <c r="Q221" s="27">
        <v>45</v>
      </c>
      <c r="R221" s="29" t="s">
        <v>11</v>
      </c>
      <c r="T221" s="223">
        <f>45/55</f>
        <v>0.81818181818181823</v>
      </c>
      <c r="U221" s="223">
        <v>0.1</v>
      </c>
    </row>
    <row r="222" spans="1:21">
      <c r="A222" s="32"/>
      <c r="B222" s="55"/>
      <c r="C222" s="56"/>
      <c r="D222" s="155" t="s">
        <v>612</v>
      </c>
      <c r="E222" s="81">
        <v>35</v>
      </c>
      <c r="F222" s="82" t="s">
        <v>11</v>
      </c>
      <c r="G222" s="31">
        <v>0.39</v>
      </c>
      <c r="H222" s="31"/>
      <c r="I222" s="31"/>
      <c r="K222" s="35"/>
      <c r="L222" s="36" t="s">
        <v>298</v>
      </c>
      <c r="M222" s="37">
        <v>10</v>
      </c>
      <c r="N222" s="38" t="s">
        <v>11</v>
      </c>
      <c r="O222" s="70"/>
      <c r="P222" s="36" t="s">
        <v>490</v>
      </c>
      <c r="Q222" s="36">
        <v>25</v>
      </c>
      <c r="R222" s="38" t="s">
        <v>11</v>
      </c>
      <c r="S222" s="223">
        <f>25/35</f>
        <v>0.7142857142857143</v>
      </c>
      <c r="U222" s="223">
        <v>0.1</v>
      </c>
    </row>
    <row r="223" spans="1:21">
      <c r="A223" s="32"/>
      <c r="B223" s="55"/>
      <c r="C223" s="56"/>
      <c r="D223" s="155"/>
      <c r="E223" s="81"/>
      <c r="F223" s="82"/>
      <c r="G223" s="31"/>
      <c r="H223" s="31"/>
      <c r="I223" s="31"/>
      <c r="K223" s="35"/>
      <c r="L223" s="36" t="s">
        <v>321</v>
      </c>
      <c r="M223" s="37">
        <v>20</v>
      </c>
      <c r="N223" s="38" t="s">
        <v>11</v>
      </c>
      <c r="O223" s="70"/>
      <c r="P223" s="36" t="s">
        <v>411</v>
      </c>
      <c r="Q223" s="36">
        <v>1</v>
      </c>
      <c r="R223" s="38" t="s">
        <v>11</v>
      </c>
      <c r="U223" s="223">
        <v>0.21</v>
      </c>
    </row>
    <row r="224" spans="1:21" ht="17.25" thickBot="1">
      <c r="A224" s="32"/>
      <c r="B224" s="55"/>
      <c r="C224" s="56"/>
      <c r="D224" s="155"/>
      <c r="E224" s="81"/>
      <c r="F224" s="82"/>
      <c r="G224" s="31"/>
      <c r="H224" s="31"/>
      <c r="I224" s="31"/>
      <c r="K224" s="35"/>
      <c r="L224" s="36" t="s">
        <v>337</v>
      </c>
      <c r="M224" s="37">
        <v>25</v>
      </c>
      <c r="N224" s="38" t="s">
        <v>11</v>
      </c>
      <c r="O224" s="71"/>
      <c r="P224" s="42"/>
      <c r="Q224" s="42"/>
      <c r="R224" s="43"/>
      <c r="T224" s="223">
        <f>25/70</f>
        <v>0.35714285714285715</v>
      </c>
    </row>
    <row r="225" spans="1:21" s="163" customFormat="1">
      <c r="A225" s="32"/>
      <c r="B225" s="55"/>
      <c r="C225" s="166"/>
      <c r="D225" s="166"/>
      <c r="E225" s="81"/>
      <c r="F225" s="82"/>
      <c r="G225" s="31"/>
      <c r="H225" s="31"/>
      <c r="I225" s="31"/>
      <c r="J225" s="164"/>
      <c r="K225" s="35"/>
      <c r="L225" s="36" t="s">
        <v>485</v>
      </c>
      <c r="M225" s="37">
        <v>1</v>
      </c>
      <c r="N225" s="38" t="s">
        <v>11</v>
      </c>
      <c r="O225" s="30"/>
      <c r="P225" s="30"/>
      <c r="Q225" s="30"/>
      <c r="R225" s="31"/>
      <c r="S225" s="224"/>
      <c r="T225" s="223"/>
      <c r="U225" s="223">
        <v>0.01</v>
      </c>
    </row>
    <row r="226" spans="1:21" s="107" customFormat="1">
      <c r="A226" s="32"/>
      <c r="B226" s="55"/>
      <c r="C226" s="57" t="s">
        <v>454</v>
      </c>
      <c r="D226" s="166" t="s">
        <v>409</v>
      </c>
      <c r="E226" s="81">
        <v>50</v>
      </c>
      <c r="F226" s="82" t="s">
        <v>11</v>
      </c>
      <c r="G226" s="31"/>
      <c r="H226" s="31"/>
      <c r="I226" s="31">
        <v>0.5</v>
      </c>
      <c r="J226" s="108"/>
      <c r="K226" s="40" t="s">
        <v>453</v>
      </c>
      <c r="L226" s="36" t="s">
        <v>409</v>
      </c>
      <c r="M226" s="37">
        <v>50</v>
      </c>
      <c r="N226" s="38" t="s">
        <v>11</v>
      </c>
      <c r="O226" s="108"/>
      <c r="P226" s="108"/>
      <c r="Q226" s="108"/>
      <c r="R226" s="52"/>
      <c r="S226" s="223"/>
      <c r="T226" s="223"/>
      <c r="U226" s="223">
        <v>0.5</v>
      </c>
    </row>
    <row r="227" spans="1:21" s="107" customFormat="1">
      <c r="A227" s="32"/>
      <c r="B227" s="55"/>
      <c r="C227" s="110"/>
      <c r="D227" s="166" t="s">
        <v>444</v>
      </c>
      <c r="E227" s="81">
        <v>15</v>
      </c>
      <c r="F227" s="82" t="s">
        <v>11</v>
      </c>
      <c r="G227" s="31"/>
      <c r="H227" s="31">
        <v>0.27</v>
      </c>
      <c r="I227" s="31"/>
      <c r="J227" s="108"/>
      <c r="K227" s="35"/>
      <c r="L227" s="36" t="s">
        <v>444</v>
      </c>
      <c r="M227" s="37">
        <v>15</v>
      </c>
      <c r="N227" s="38" t="s">
        <v>11</v>
      </c>
      <c r="O227" s="108"/>
      <c r="P227" s="108"/>
      <c r="Q227" s="108"/>
      <c r="R227" s="52"/>
      <c r="S227" s="223"/>
      <c r="T227" s="223">
        <f>15/55</f>
        <v>0.27272727272727271</v>
      </c>
      <c r="U227" s="223"/>
    </row>
    <row r="228" spans="1:21" s="152" customFormat="1">
      <c r="A228" s="32"/>
      <c r="B228" s="55"/>
      <c r="C228" s="155"/>
      <c r="D228" s="166" t="s">
        <v>392</v>
      </c>
      <c r="E228" s="81">
        <v>5</v>
      </c>
      <c r="F228" s="82" t="s">
        <v>11</v>
      </c>
      <c r="G228" s="31"/>
      <c r="H228" s="31"/>
      <c r="I228" s="31">
        <v>0.05</v>
      </c>
      <c r="J228" s="153"/>
      <c r="K228" s="35"/>
      <c r="L228" s="36" t="s">
        <v>392</v>
      </c>
      <c r="M228" s="37">
        <v>5</v>
      </c>
      <c r="N228" s="38" t="s">
        <v>11</v>
      </c>
      <c r="O228" s="153"/>
      <c r="P228" s="153"/>
      <c r="Q228" s="153"/>
      <c r="R228" s="52"/>
      <c r="S228" s="223"/>
      <c r="T228" s="223"/>
      <c r="U228" s="223">
        <v>0.05</v>
      </c>
    </row>
    <row r="229" spans="1:21" s="152" customFormat="1">
      <c r="A229" s="32"/>
      <c r="B229" s="55"/>
      <c r="C229" s="155"/>
      <c r="D229" s="166" t="s">
        <v>452</v>
      </c>
      <c r="E229" s="81">
        <v>5</v>
      </c>
      <c r="F229" s="82" t="s">
        <v>11</v>
      </c>
      <c r="G229" s="31"/>
      <c r="H229" s="31"/>
      <c r="I229" s="31">
        <v>0.05</v>
      </c>
      <c r="J229" s="153"/>
      <c r="K229" s="35"/>
      <c r="L229" s="36" t="s">
        <v>452</v>
      </c>
      <c r="M229" s="37">
        <v>5</v>
      </c>
      <c r="N229" s="38" t="s">
        <v>11</v>
      </c>
      <c r="O229" s="153"/>
      <c r="P229" s="153"/>
      <c r="Q229" s="153"/>
      <c r="R229" s="52"/>
      <c r="S229" s="223"/>
      <c r="T229" s="223"/>
      <c r="U229" s="223">
        <v>0.05</v>
      </c>
    </row>
    <row r="230" spans="1:21" s="163" customFormat="1">
      <c r="A230" s="32"/>
      <c r="B230" s="55"/>
      <c r="C230" s="166"/>
      <c r="D230" s="166" t="s">
        <v>393</v>
      </c>
      <c r="E230" s="81">
        <v>5</v>
      </c>
      <c r="F230" s="82" t="s">
        <v>11</v>
      </c>
      <c r="G230" s="31"/>
      <c r="H230" s="31"/>
      <c r="I230" s="31">
        <v>0.05</v>
      </c>
      <c r="J230" s="164"/>
      <c r="K230" s="35"/>
      <c r="L230" s="36"/>
      <c r="M230" s="37"/>
      <c r="N230" s="38"/>
      <c r="O230" s="164"/>
      <c r="P230" s="164"/>
      <c r="Q230" s="164"/>
      <c r="R230" s="52"/>
      <c r="S230" s="223"/>
      <c r="T230" s="223"/>
      <c r="U230" s="223"/>
    </row>
    <row r="231" spans="1:21">
      <c r="A231" s="32"/>
      <c r="B231" s="55"/>
      <c r="C231" s="57" t="s">
        <v>12</v>
      </c>
      <c r="D231" s="155" t="s">
        <v>12</v>
      </c>
      <c r="E231" s="81">
        <v>70</v>
      </c>
      <c r="F231" s="82" t="s">
        <v>11</v>
      </c>
      <c r="G231" s="31"/>
      <c r="H231" s="31"/>
      <c r="I231" s="31">
        <v>0.7</v>
      </c>
      <c r="K231" s="40" t="s">
        <v>12</v>
      </c>
      <c r="L231" s="36" t="s">
        <v>12</v>
      </c>
      <c r="M231" s="37">
        <v>70</v>
      </c>
      <c r="N231" s="38" t="s">
        <v>11</v>
      </c>
      <c r="T231" s="223" t="s">
        <v>256</v>
      </c>
      <c r="U231" s="223">
        <v>0.7</v>
      </c>
    </row>
    <row r="232" spans="1:21">
      <c r="A232" s="32"/>
      <c r="B232" s="55"/>
      <c r="C232" s="56"/>
      <c r="D232" s="155" t="s">
        <v>534</v>
      </c>
      <c r="E232" s="81">
        <v>3</v>
      </c>
      <c r="F232" s="82" t="s">
        <v>32</v>
      </c>
      <c r="G232" s="31"/>
      <c r="H232" s="31"/>
      <c r="I232" s="31">
        <v>0.03</v>
      </c>
      <c r="K232" s="35"/>
      <c r="L232" s="36" t="s">
        <v>313</v>
      </c>
      <c r="M232" s="37">
        <v>3</v>
      </c>
      <c r="N232" s="38" t="s">
        <v>11</v>
      </c>
      <c r="T232" s="223" t="s">
        <v>256</v>
      </c>
      <c r="U232" s="223">
        <v>0.03</v>
      </c>
    </row>
    <row r="233" spans="1:21" s="163" customFormat="1">
      <c r="A233" s="32"/>
      <c r="B233" s="55"/>
      <c r="C233" s="166"/>
      <c r="D233" s="166" t="s">
        <v>533</v>
      </c>
      <c r="E233" s="81">
        <v>1</v>
      </c>
      <c r="F233" s="82" t="s">
        <v>32</v>
      </c>
      <c r="G233" s="31"/>
      <c r="H233" s="31"/>
      <c r="I233" s="31">
        <v>0.01</v>
      </c>
      <c r="J233" s="164"/>
      <c r="K233" s="35"/>
      <c r="L233" s="36"/>
      <c r="M233" s="37"/>
      <c r="N233" s="38"/>
      <c r="O233" s="164"/>
      <c r="P233" s="164"/>
      <c r="Q233" s="164"/>
      <c r="R233" s="52"/>
      <c r="S233" s="223"/>
      <c r="T233" s="223"/>
      <c r="U233" s="223"/>
    </row>
    <row r="234" spans="1:21">
      <c r="A234" s="32"/>
      <c r="B234" s="55"/>
      <c r="C234" s="57" t="s">
        <v>416</v>
      </c>
      <c r="D234" s="166" t="s">
        <v>414</v>
      </c>
      <c r="E234" s="81">
        <v>10</v>
      </c>
      <c r="F234" s="82" t="s">
        <v>11</v>
      </c>
      <c r="G234" s="31">
        <v>0.18</v>
      </c>
      <c r="H234" s="31"/>
      <c r="I234" s="31"/>
      <c r="K234" s="40" t="s">
        <v>416</v>
      </c>
      <c r="L234" s="36" t="s">
        <v>414</v>
      </c>
      <c r="M234" s="37">
        <v>10</v>
      </c>
      <c r="N234" s="38" t="s">
        <v>11</v>
      </c>
      <c r="S234" s="223">
        <v>0.18181818181818182</v>
      </c>
    </row>
    <row r="235" spans="1:21">
      <c r="A235" s="32"/>
      <c r="B235" s="55"/>
      <c r="C235" s="56"/>
      <c r="D235" s="155" t="s">
        <v>415</v>
      </c>
      <c r="E235" s="81">
        <v>10</v>
      </c>
      <c r="F235" s="82" t="s">
        <v>11</v>
      </c>
      <c r="G235" s="31">
        <v>0.18</v>
      </c>
      <c r="H235" s="31"/>
      <c r="I235" s="31"/>
      <c r="K235" s="35"/>
      <c r="L235" s="36" t="s">
        <v>415</v>
      </c>
      <c r="M235" s="37">
        <v>10</v>
      </c>
      <c r="N235" s="38" t="s">
        <v>11</v>
      </c>
      <c r="S235" s="223">
        <v>0.18181818181818182</v>
      </c>
    </row>
    <row r="236" spans="1:21">
      <c r="A236" s="32"/>
      <c r="B236" s="55"/>
      <c r="C236" s="56"/>
      <c r="D236" s="166" t="s">
        <v>139</v>
      </c>
      <c r="E236" s="81">
        <v>5</v>
      </c>
      <c r="F236" s="82" t="s">
        <v>11</v>
      </c>
      <c r="G236" s="31">
        <v>0.33</v>
      </c>
      <c r="H236" s="31"/>
      <c r="I236" s="31"/>
      <c r="K236" s="35"/>
      <c r="L236" s="36" t="s">
        <v>139</v>
      </c>
      <c r="M236" s="37">
        <v>5</v>
      </c>
      <c r="N236" s="38" t="s">
        <v>11</v>
      </c>
      <c r="S236" s="223">
        <v>0.33333333333333331</v>
      </c>
    </row>
    <row r="237" spans="1:21" s="163" customFormat="1">
      <c r="A237" s="32"/>
      <c r="B237" s="55"/>
      <c r="C237" s="106"/>
      <c r="D237" s="106" t="s">
        <v>232</v>
      </c>
      <c r="E237" s="133"/>
      <c r="F237" s="134" t="s">
        <v>11</v>
      </c>
      <c r="G237" s="31"/>
      <c r="H237" s="31"/>
      <c r="I237" s="31"/>
      <c r="J237" s="164"/>
      <c r="K237" s="98"/>
      <c r="L237" s="90" t="s">
        <v>232</v>
      </c>
      <c r="M237" s="94"/>
      <c r="N237" s="99" t="s">
        <v>11</v>
      </c>
      <c r="O237" s="164"/>
      <c r="P237" s="164"/>
      <c r="Q237" s="164"/>
      <c r="R237" s="52"/>
      <c r="S237" s="223"/>
      <c r="T237" s="223"/>
      <c r="U237" s="223"/>
    </row>
    <row r="238" spans="1:21" ht="17.25" thickBot="1">
      <c r="A238" s="45"/>
      <c r="B238" s="59"/>
      <c r="C238" s="60" t="s">
        <v>14</v>
      </c>
      <c r="D238" s="63" t="s">
        <v>14</v>
      </c>
      <c r="E238" s="150">
        <v>1</v>
      </c>
      <c r="F238" s="149" t="s">
        <v>20</v>
      </c>
      <c r="G238" s="31"/>
      <c r="H238" s="31"/>
      <c r="I238" s="31"/>
      <c r="K238" s="48" t="s">
        <v>14</v>
      </c>
      <c r="L238" s="42" t="s">
        <v>14</v>
      </c>
      <c r="M238" s="49">
        <v>1</v>
      </c>
      <c r="N238" s="43" t="s">
        <v>20</v>
      </c>
      <c r="S238" s="319">
        <f>SUM(S219:S237)</f>
        <v>4.9339826839826832</v>
      </c>
      <c r="T238" s="319">
        <f t="shared" ref="T238:U238" si="8">SUM(T219:T237)</f>
        <v>1.448051948051948</v>
      </c>
      <c r="U238" s="319">
        <f t="shared" si="8"/>
        <v>1.75</v>
      </c>
    </row>
    <row r="239" spans="1:21" s="167" customFormat="1" ht="17.25" thickBot="1">
      <c r="A239" s="72"/>
      <c r="B239" s="62"/>
      <c r="C239" s="51"/>
      <c r="D239" s="51"/>
      <c r="E239" s="62"/>
      <c r="F239" s="62"/>
      <c r="G239" s="62"/>
      <c r="H239" s="62"/>
      <c r="I239" s="62"/>
      <c r="J239" s="51"/>
      <c r="K239" s="51"/>
      <c r="L239" s="51"/>
      <c r="M239" s="62"/>
      <c r="N239" s="62"/>
      <c r="O239" s="51"/>
      <c r="P239" s="51"/>
      <c r="Q239" s="51"/>
      <c r="R239" s="62"/>
      <c r="S239" s="224"/>
      <c r="T239" s="224"/>
      <c r="U239" s="224"/>
    </row>
    <row r="240" spans="1:21">
      <c r="A240" s="91">
        <f>A219+1</f>
        <v>44516</v>
      </c>
      <c r="B240" s="25" t="s">
        <v>26</v>
      </c>
      <c r="C240" s="54" t="s">
        <v>116</v>
      </c>
      <c r="D240" s="148" t="s">
        <v>121</v>
      </c>
      <c r="E240" s="158">
        <v>70</v>
      </c>
      <c r="F240" s="159" t="s">
        <v>11</v>
      </c>
      <c r="G240" s="31">
        <v>3.5</v>
      </c>
      <c r="H240" s="31" t="s">
        <v>256</v>
      </c>
      <c r="I240" s="31"/>
      <c r="K240" s="26" t="s">
        <v>116</v>
      </c>
      <c r="L240" s="27" t="s">
        <v>121</v>
      </c>
      <c r="M240" s="28">
        <v>70</v>
      </c>
      <c r="N240" s="29" t="s">
        <v>11</v>
      </c>
      <c r="S240" s="223">
        <v>3.5</v>
      </c>
    </row>
    <row r="241" spans="1:21">
      <c r="A241" s="92"/>
      <c r="B241" s="89"/>
      <c r="C241" s="57" t="s">
        <v>181</v>
      </c>
      <c r="D241" s="166" t="s">
        <v>340</v>
      </c>
      <c r="E241" s="81">
        <v>120</v>
      </c>
      <c r="F241" s="82" t="s">
        <v>32</v>
      </c>
      <c r="G241" s="31" t="s">
        <v>256</v>
      </c>
      <c r="H241" s="31">
        <v>2.2000000000000002</v>
      </c>
      <c r="I241" s="31"/>
      <c r="K241" s="40" t="s">
        <v>203</v>
      </c>
      <c r="L241" s="36" t="s">
        <v>31</v>
      </c>
      <c r="M241" s="37">
        <v>40</v>
      </c>
      <c r="N241" s="38" t="s">
        <v>11</v>
      </c>
      <c r="T241" s="223">
        <f>40/55</f>
        <v>0.72727272727272729</v>
      </c>
    </row>
    <row r="242" spans="1:21">
      <c r="A242" s="92"/>
      <c r="B242" s="89"/>
      <c r="C242" s="56"/>
      <c r="D242" s="155"/>
      <c r="E242" s="81"/>
      <c r="F242" s="82"/>
      <c r="G242" s="31"/>
      <c r="H242" s="31"/>
      <c r="I242" s="31"/>
      <c r="K242" s="35"/>
      <c r="L242" s="36" t="s">
        <v>336</v>
      </c>
      <c r="M242" s="37">
        <v>10</v>
      </c>
      <c r="N242" s="38" t="s">
        <v>11</v>
      </c>
      <c r="U242" s="223">
        <v>0.1</v>
      </c>
    </row>
    <row r="243" spans="1:21">
      <c r="A243" s="92"/>
      <c r="B243" s="89"/>
      <c r="C243" s="56"/>
      <c r="D243" s="155"/>
      <c r="E243" s="81"/>
      <c r="F243" s="82"/>
      <c r="G243" s="31"/>
      <c r="H243" s="31"/>
      <c r="I243" s="31"/>
      <c r="K243" s="35"/>
      <c r="L243" s="36" t="s">
        <v>322</v>
      </c>
      <c r="M243" s="37">
        <v>15</v>
      </c>
      <c r="N243" s="38" t="s">
        <v>11</v>
      </c>
      <c r="U243" s="223">
        <v>0.15</v>
      </c>
    </row>
    <row r="244" spans="1:21" s="107" customFormat="1">
      <c r="A244" s="92"/>
      <c r="B244" s="109"/>
      <c r="C244" s="110"/>
      <c r="D244" s="155"/>
      <c r="E244" s="81"/>
      <c r="F244" s="82"/>
      <c r="G244" s="31"/>
      <c r="H244" s="31"/>
      <c r="I244" s="31"/>
      <c r="J244" s="108"/>
      <c r="K244" s="35"/>
      <c r="L244" s="36" t="s">
        <v>338</v>
      </c>
      <c r="M244" s="37">
        <v>5</v>
      </c>
      <c r="N244" s="38" t="s">
        <v>11</v>
      </c>
      <c r="S244" s="223"/>
      <c r="T244" s="223"/>
      <c r="U244" s="223">
        <v>0.05</v>
      </c>
    </row>
    <row r="245" spans="1:21" s="107" customFormat="1" ht="17.25" thickBot="1">
      <c r="A245" s="92"/>
      <c r="B245" s="109"/>
      <c r="C245" s="110"/>
      <c r="D245" s="155"/>
      <c r="E245" s="81"/>
      <c r="F245" s="82"/>
      <c r="G245" s="31"/>
      <c r="H245" s="31"/>
      <c r="I245" s="31"/>
      <c r="J245" s="108"/>
      <c r="K245" s="35"/>
      <c r="L245" s="36" t="s">
        <v>329</v>
      </c>
      <c r="M245" s="37">
        <v>5</v>
      </c>
      <c r="N245" s="38" t="s">
        <v>11</v>
      </c>
      <c r="S245" s="223"/>
      <c r="T245" s="223"/>
      <c r="U245" s="223">
        <v>0.05</v>
      </c>
    </row>
    <row r="246" spans="1:21">
      <c r="A246" s="92"/>
      <c r="B246" s="89"/>
      <c r="C246" s="57" t="s">
        <v>537</v>
      </c>
      <c r="D246" s="166" t="s">
        <v>459</v>
      </c>
      <c r="E246" s="81">
        <v>40</v>
      </c>
      <c r="F246" s="82" t="s">
        <v>525</v>
      </c>
      <c r="G246" s="31"/>
      <c r="H246" s="31">
        <v>0.73</v>
      </c>
      <c r="I246" s="31"/>
      <c r="K246" s="40" t="s">
        <v>537</v>
      </c>
      <c r="L246" s="36" t="s">
        <v>459</v>
      </c>
      <c r="M246" s="37">
        <v>40</v>
      </c>
      <c r="N246" s="38" t="s">
        <v>11</v>
      </c>
      <c r="O246" s="26" t="s">
        <v>202</v>
      </c>
      <c r="P246" s="27" t="s">
        <v>341</v>
      </c>
      <c r="Q246" s="27">
        <v>50</v>
      </c>
      <c r="R246" s="29" t="s">
        <v>11</v>
      </c>
      <c r="T246" s="223">
        <f>40/55+50/70</f>
        <v>1.4415584415584415</v>
      </c>
    </row>
    <row r="247" spans="1:21">
      <c r="A247" s="92"/>
      <c r="B247" s="89"/>
      <c r="C247" s="56"/>
      <c r="D247" s="166" t="s">
        <v>398</v>
      </c>
      <c r="E247" s="81">
        <v>20</v>
      </c>
      <c r="F247" s="82" t="s">
        <v>525</v>
      </c>
      <c r="G247" s="31">
        <v>0.22</v>
      </c>
      <c r="H247" s="31"/>
      <c r="I247" s="31"/>
      <c r="K247" s="35"/>
      <c r="L247" s="36" t="s">
        <v>398</v>
      </c>
      <c r="M247" s="37">
        <v>20</v>
      </c>
      <c r="N247" s="38" t="s">
        <v>11</v>
      </c>
      <c r="O247" s="35"/>
      <c r="P247" s="36" t="s">
        <v>312</v>
      </c>
      <c r="Q247" s="36">
        <v>10</v>
      </c>
      <c r="R247" s="38" t="s">
        <v>11</v>
      </c>
      <c r="S247" s="223">
        <f>30/90</f>
        <v>0.33333333333333331</v>
      </c>
    </row>
    <row r="248" spans="1:21">
      <c r="A248" s="92"/>
      <c r="B248" s="89"/>
      <c r="C248" s="56"/>
      <c r="D248" s="155" t="s">
        <v>415</v>
      </c>
      <c r="E248" s="81">
        <v>10</v>
      </c>
      <c r="F248" s="82" t="s">
        <v>525</v>
      </c>
      <c r="G248" s="31">
        <v>0.18</v>
      </c>
      <c r="H248" s="31"/>
      <c r="I248" s="31"/>
      <c r="K248" s="35"/>
      <c r="L248" s="36" t="s">
        <v>415</v>
      </c>
      <c r="M248" s="37">
        <v>10</v>
      </c>
      <c r="N248" s="38" t="s">
        <v>11</v>
      </c>
      <c r="O248" s="35"/>
      <c r="P248" s="36" t="s">
        <v>342</v>
      </c>
      <c r="Q248" s="36">
        <v>10</v>
      </c>
      <c r="R248" s="38" t="s">
        <v>11</v>
      </c>
      <c r="S248" s="223">
        <f>20/55</f>
        <v>0.36363636363636365</v>
      </c>
    </row>
    <row r="249" spans="1:21" s="107" customFormat="1">
      <c r="A249" s="92"/>
      <c r="B249" s="109"/>
      <c r="C249" s="110"/>
      <c r="D249" s="166" t="s">
        <v>524</v>
      </c>
      <c r="E249" s="81">
        <v>5</v>
      </c>
      <c r="F249" s="82" t="s">
        <v>525</v>
      </c>
      <c r="G249" s="31">
        <v>0.06</v>
      </c>
      <c r="H249" s="31"/>
      <c r="I249" s="31"/>
      <c r="J249" s="108"/>
      <c r="K249" s="35"/>
      <c r="L249" s="36" t="s">
        <v>524</v>
      </c>
      <c r="M249" s="37">
        <v>5</v>
      </c>
      <c r="N249" s="38" t="s">
        <v>11</v>
      </c>
      <c r="O249" s="35"/>
      <c r="P249" s="36" t="s">
        <v>343</v>
      </c>
      <c r="Q249" s="36">
        <v>2</v>
      </c>
      <c r="R249" s="38" t="s">
        <v>11</v>
      </c>
      <c r="S249" s="223">
        <f>5/85</f>
        <v>5.8823529411764705E-2</v>
      </c>
      <c r="T249" s="223">
        <f>2/50</f>
        <v>0.04</v>
      </c>
      <c r="U249" s="223"/>
    </row>
    <row r="250" spans="1:21" s="163" customFormat="1" ht="17.25" thickBot="1">
      <c r="A250" s="92"/>
      <c r="B250" s="165"/>
      <c r="C250" s="166"/>
      <c r="D250" s="166" t="s">
        <v>359</v>
      </c>
      <c r="E250" s="81">
        <v>1</v>
      </c>
      <c r="F250" s="82" t="s">
        <v>525</v>
      </c>
      <c r="G250" s="31"/>
      <c r="H250" s="31"/>
      <c r="I250" s="31">
        <v>0.01</v>
      </c>
      <c r="J250" s="164"/>
      <c r="K250" s="35"/>
      <c r="L250" s="36" t="s">
        <v>359</v>
      </c>
      <c r="M250" s="37">
        <v>1</v>
      </c>
      <c r="N250" s="38" t="s">
        <v>11</v>
      </c>
      <c r="O250" s="41"/>
      <c r="P250" s="42" t="s">
        <v>221</v>
      </c>
      <c r="Q250" s="42">
        <v>1</v>
      </c>
      <c r="R250" s="43" t="s">
        <v>632</v>
      </c>
      <c r="S250" s="223"/>
      <c r="T250" s="223"/>
      <c r="U250" s="223">
        <v>0.02</v>
      </c>
    </row>
    <row r="251" spans="1:21">
      <c r="A251" s="92"/>
      <c r="B251" s="89"/>
      <c r="C251" s="57" t="s">
        <v>12</v>
      </c>
      <c r="D251" s="155" t="s">
        <v>12</v>
      </c>
      <c r="E251" s="81">
        <v>70</v>
      </c>
      <c r="F251" s="82" t="s">
        <v>11</v>
      </c>
      <c r="G251" s="31"/>
      <c r="H251" s="31"/>
      <c r="I251" s="31">
        <v>0.7</v>
      </c>
      <c r="K251" s="40" t="s">
        <v>12</v>
      </c>
      <c r="L251" s="36" t="s">
        <v>12</v>
      </c>
      <c r="M251" s="37">
        <v>70</v>
      </c>
      <c r="N251" s="38" t="s">
        <v>11</v>
      </c>
      <c r="O251" s="30"/>
      <c r="P251" s="30"/>
      <c r="Q251" s="30"/>
      <c r="R251" s="31"/>
      <c r="U251" s="223">
        <v>0.7</v>
      </c>
    </row>
    <row r="252" spans="1:21">
      <c r="A252" s="92"/>
      <c r="B252" s="89"/>
      <c r="C252" s="56"/>
      <c r="D252" s="155" t="s">
        <v>262</v>
      </c>
      <c r="E252" s="81">
        <v>3</v>
      </c>
      <c r="F252" s="82" t="s">
        <v>11</v>
      </c>
      <c r="G252" s="31"/>
      <c r="H252" s="31"/>
      <c r="I252" s="31">
        <v>0.03</v>
      </c>
      <c r="K252" s="35"/>
      <c r="L252" s="36" t="s">
        <v>527</v>
      </c>
      <c r="M252" s="37">
        <v>3</v>
      </c>
      <c r="N252" s="38" t="s">
        <v>11</v>
      </c>
      <c r="U252" s="223">
        <v>0.03</v>
      </c>
    </row>
    <row r="253" spans="1:21" s="163" customFormat="1">
      <c r="A253" s="92"/>
      <c r="B253" s="305"/>
      <c r="C253" s="166"/>
      <c r="D253" s="166" t="s">
        <v>611</v>
      </c>
      <c r="E253" s="81">
        <v>1</v>
      </c>
      <c r="F253" s="82" t="s">
        <v>11</v>
      </c>
      <c r="G253" s="31"/>
      <c r="H253" s="31"/>
      <c r="I253" s="31">
        <v>0.01</v>
      </c>
      <c r="J253" s="164"/>
      <c r="K253" s="35"/>
      <c r="L253" s="36" t="s">
        <v>611</v>
      </c>
      <c r="M253" s="37">
        <v>1</v>
      </c>
      <c r="N253" s="38" t="s">
        <v>11</v>
      </c>
      <c r="O253" s="164"/>
      <c r="P253" s="164"/>
      <c r="Q253" s="164"/>
      <c r="R253" s="52"/>
      <c r="S253" s="223"/>
      <c r="T253" s="223"/>
      <c r="U253" s="223">
        <v>0.01</v>
      </c>
    </row>
    <row r="254" spans="1:21">
      <c r="A254" s="92"/>
      <c r="B254" s="89"/>
      <c r="C254" s="57" t="s">
        <v>242</v>
      </c>
      <c r="D254" s="155" t="s">
        <v>417</v>
      </c>
      <c r="E254" s="81">
        <v>15</v>
      </c>
      <c r="F254" s="82" t="s">
        <v>11</v>
      </c>
      <c r="G254" s="31"/>
      <c r="H254" s="31"/>
      <c r="I254" s="31">
        <v>0.15</v>
      </c>
      <c r="K254" s="40" t="s">
        <v>242</v>
      </c>
      <c r="L254" s="36" t="s">
        <v>417</v>
      </c>
      <c r="M254" s="37">
        <v>15</v>
      </c>
      <c r="N254" s="38" t="s">
        <v>11</v>
      </c>
      <c r="S254" s="223" t="s">
        <v>256</v>
      </c>
      <c r="U254" s="223">
        <v>0.15</v>
      </c>
    </row>
    <row r="255" spans="1:21">
      <c r="A255" s="92"/>
      <c r="B255" s="89"/>
      <c r="C255" s="56"/>
      <c r="D255" s="155" t="s">
        <v>418</v>
      </c>
      <c r="E255" s="81">
        <v>10</v>
      </c>
      <c r="F255" s="82" t="s">
        <v>11</v>
      </c>
      <c r="G255" s="31"/>
      <c r="H255" s="31"/>
      <c r="I255" s="31">
        <v>0.1</v>
      </c>
      <c r="K255" s="35"/>
      <c r="L255" s="36" t="s">
        <v>418</v>
      </c>
      <c r="M255" s="37">
        <v>10</v>
      </c>
      <c r="N255" s="38" t="s">
        <v>11</v>
      </c>
      <c r="O255" s="164"/>
      <c r="P255" s="164"/>
      <c r="Q255" s="164"/>
      <c r="S255" s="223" t="s">
        <v>256</v>
      </c>
      <c r="U255" s="223">
        <v>0.1</v>
      </c>
    </row>
    <row r="256" spans="1:21" s="163" customFormat="1">
      <c r="A256" s="200"/>
      <c r="B256" s="201"/>
      <c r="C256" s="106"/>
      <c r="D256" s="106" t="s">
        <v>561</v>
      </c>
      <c r="E256" s="133">
        <v>5</v>
      </c>
      <c r="F256" s="134" t="s">
        <v>11</v>
      </c>
      <c r="G256" s="31">
        <v>0.06</v>
      </c>
      <c r="H256" s="31"/>
      <c r="I256" s="31"/>
      <c r="J256" s="164"/>
      <c r="K256" s="98"/>
      <c r="L256" s="90" t="s">
        <v>398</v>
      </c>
      <c r="M256" s="94">
        <v>5</v>
      </c>
      <c r="N256" s="99" t="s">
        <v>11</v>
      </c>
      <c r="O256" s="17"/>
      <c r="P256" s="17"/>
      <c r="Q256" s="17"/>
      <c r="R256" s="52"/>
      <c r="S256" s="223">
        <v>5.5555555555555552E-2</v>
      </c>
      <c r="T256" s="223"/>
      <c r="U256" s="223"/>
    </row>
    <row r="257" spans="1:21" ht="17.25" thickBot="1">
      <c r="A257" s="93"/>
      <c r="B257" s="61"/>
      <c r="C257" s="60" t="s">
        <v>83</v>
      </c>
      <c r="D257" s="63" t="s">
        <v>14</v>
      </c>
      <c r="E257" s="150">
        <v>1</v>
      </c>
      <c r="F257" s="149" t="s">
        <v>20</v>
      </c>
      <c r="G257" s="31"/>
      <c r="H257" s="31"/>
      <c r="I257" s="31"/>
      <c r="K257" s="48" t="s">
        <v>14</v>
      </c>
      <c r="L257" s="42" t="s">
        <v>14</v>
      </c>
      <c r="M257" s="49">
        <v>1</v>
      </c>
      <c r="N257" s="43" t="s">
        <v>20</v>
      </c>
      <c r="O257" s="51"/>
      <c r="P257" s="51"/>
      <c r="Q257" s="51"/>
      <c r="R257" s="62"/>
      <c r="S257" s="319">
        <f>SUM(S240:S256)</f>
        <v>4.3113487819370171</v>
      </c>
      <c r="T257" s="319">
        <f t="shared" ref="T257:U257" si="9">SUM(T240:T256)</f>
        <v>2.2088311688311686</v>
      </c>
      <c r="U257" s="319">
        <f t="shared" si="9"/>
        <v>1.3599999999999999</v>
      </c>
    </row>
    <row r="258" spans="1:21" s="167" customFormat="1" ht="17.25" thickBot="1">
      <c r="A258" s="72"/>
      <c r="B258" s="62"/>
      <c r="C258" s="51"/>
      <c r="D258" s="51"/>
      <c r="E258" s="62"/>
      <c r="F258" s="62"/>
      <c r="G258" s="62"/>
      <c r="H258" s="62"/>
      <c r="I258" s="62"/>
      <c r="J258" s="51"/>
      <c r="K258" s="51"/>
      <c r="L258" s="51"/>
      <c r="M258" s="62"/>
      <c r="N258" s="62"/>
      <c r="O258" s="17"/>
      <c r="P258" s="17"/>
      <c r="Q258" s="17"/>
      <c r="R258" s="52"/>
      <c r="S258" s="224"/>
      <c r="T258" s="224"/>
      <c r="U258" s="224"/>
    </row>
    <row r="259" spans="1:21">
      <c r="A259" s="22">
        <f>A240+1</f>
        <v>44517</v>
      </c>
      <c r="B259" s="73" t="s">
        <v>28</v>
      </c>
      <c r="C259" s="54" t="s">
        <v>182</v>
      </c>
      <c r="D259" s="148" t="s">
        <v>10</v>
      </c>
      <c r="E259" s="158">
        <v>65</v>
      </c>
      <c r="F259" s="159" t="s">
        <v>32</v>
      </c>
      <c r="G259" s="31">
        <v>3.25</v>
      </c>
      <c r="H259" s="31"/>
      <c r="I259" s="31"/>
      <c r="K259" s="26"/>
      <c r="L259" s="27"/>
      <c r="M259" s="28"/>
      <c r="N259" s="29"/>
    </row>
    <row r="260" spans="1:21">
      <c r="A260" s="32"/>
      <c r="B260" s="55"/>
      <c r="C260" s="56"/>
      <c r="D260" s="166" t="s">
        <v>225</v>
      </c>
      <c r="E260" s="81">
        <v>15</v>
      </c>
      <c r="F260" s="82" t="s">
        <v>32</v>
      </c>
      <c r="G260" s="31">
        <v>0.75</v>
      </c>
      <c r="H260" s="31"/>
      <c r="I260" s="31"/>
      <c r="K260" s="35"/>
      <c r="L260" s="36"/>
      <c r="M260" s="37"/>
      <c r="N260" s="38"/>
    </row>
    <row r="261" spans="1:21">
      <c r="A261" s="32"/>
      <c r="B261" s="55"/>
      <c r="C261" s="57" t="s">
        <v>357</v>
      </c>
      <c r="D261" s="166" t="s">
        <v>353</v>
      </c>
      <c r="E261" s="81">
        <v>70</v>
      </c>
      <c r="F261" s="82" t="s">
        <v>32</v>
      </c>
      <c r="G261" s="31"/>
      <c r="H261" s="31">
        <v>2</v>
      </c>
      <c r="I261" s="31"/>
      <c r="K261" s="40"/>
      <c r="L261" s="36"/>
      <c r="M261" s="37"/>
      <c r="N261" s="38"/>
    </row>
    <row r="262" spans="1:21">
      <c r="A262" s="32"/>
      <c r="B262" s="55"/>
      <c r="C262" s="56"/>
      <c r="D262" s="166" t="s">
        <v>335</v>
      </c>
      <c r="E262" s="81">
        <v>15</v>
      </c>
      <c r="F262" s="82" t="s">
        <v>32</v>
      </c>
      <c r="G262" s="31">
        <v>0.18</v>
      </c>
      <c r="H262" s="31"/>
      <c r="I262" s="31"/>
      <c r="K262" s="35"/>
      <c r="L262" s="36"/>
      <c r="M262" s="37"/>
      <c r="N262" s="38"/>
    </row>
    <row r="263" spans="1:21">
      <c r="A263" s="32"/>
      <c r="B263" s="55"/>
      <c r="C263" s="56"/>
      <c r="D263" s="166" t="s">
        <v>312</v>
      </c>
      <c r="E263" s="81">
        <v>15</v>
      </c>
      <c r="F263" s="82" t="s">
        <v>32</v>
      </c>
      <c r="G263" s="31">
        <v>0.17</v>
      </c>
      <c r="H263" s="31"/>
      <c r="I263" s="31"/>
      <c r="K263" s="35"/>
      <c r="L263" s="36"/>
      <c r="M263" s="37"/>
      <c r="N263" s="38"/>
    </row>
    <row r="264" spans="1:21" s="163" customFormat="1">
      <c r="A264" s="32"/>
      <c r="B264" s="55"/>
      <c r="C264" s="166"/>
      <c r="D264" s="166" t="s">
        <v>393</v>
      </c>
      <c r="E264" s="81">
        <v>5</v>
      </c>
      <c r="F264" s="82" t="s">
        <v>11</v>
      </c>
      <c r="G264" s="31"/>
      <c r="H264" s="31"/>
      <c r="I264" s="31">
        <v>0.05</v>
      </c>
      <c r="J264" s="164"/>
      <c r="K264" s="35"/>
      <c r="L264" s="36"/>
      <c r="M264" s="37"/>
      <c r="N264" s="38"/>
      <c r="O264" s="164"/>
      <c r="P264" s="164"/>
      <c r="Q264" s="164"/>
      <c r="R264" s="52"/>
      <c r="S264" s="223"/>
      <c r="T264" s="223"/>
      <c r="U264" s="223"/>
    </row>
    <row r="265" spans="1:21">
      <c r="A265" s="32"/>
      <c r="B265" s="55"/>
      <c r="C265" s="56"/>
      <c r="D265" s="166" t="s">
        <v>620</v>
      </c>
      <c r="E265" s="81">
        <v>5</v>
      </c>
      <c r="F265" s="82" t="s">
        <v>11</v>
      </c>
      <c r="G265" s="31"/>
      <c r="H265" s="31"/>
      <c r="I265" s="31">
        <v>0.05</v>
      </c>
      <c r="K265" s="35"/>
      <c r="L265" s="36"/>
      <c r="M265" s="37"/>
      <c r="N265" s="38"/>
    </row>
    <row r="266" spans="1:21">
      <c r="A266" s="32"/>
      <c r="B266" s="55"/>
      <c r="C266" s="56"/>
      <c r="D266" s="155" t="s">
        <v>143</v>
      </c>
      <c r="E266" s="81">
        <v>1</v>
      </c>
      <c r="F266" s="82" t="s">
        <v>11</v>
      </c>
      <c r="G266" s="31"/>
      <c r="H266" s="31"/>
      <c r="I266" s="31">
        <v>0.01</v>
      </c>
      <c r="K266" s="35"/>
      <c r="L266" s="36"/>
      <c r="M266" s="37"/>
      <c r="N266" s="38"/>
    </row>
    <row r="267" spans="1:21">
      <c r="A267" s="32"/>
      <c r="B267" s="55"/>
      <c r="C267" s="57" t="s">
        <v>220</v>
      </c>
      <c r="D267" s="166" t="s">
        <v>560</v>
      </c>
      <c r="E267" s="81">
        <v>60</v>
      </c>
      <c r="F267" s="82" t="s">
        <v>11</v>
      </c>
      <c r="G267" s="31"/>
      <c r="H267" s="31"/>
      <c r="I267" s="31">
        <v>0.6</v>
      </c>
      <c r="K267" s="40"/>
      <c r="L267" s="36"/>
      <c r="M267" s="37"/>
      <c r="N267" s="38"/>
    </row>
    <row r="268" spans="1:21">
      <c r="A268" s="32"/>
      <c r="B268" s="55"/>
      <c r="C268" s="56"/>
      <c r="D268" s="166" t="s">
        <v>279</v>
      </c>
      <c r="E268" s="81">
        <v>5</v>
      </c>
      <c r="F268" s="82" t="s">
        <v>11</v>
      </c>
      <c r="G268" s="31"/>
      <c r="H268" s="31"/>
      <c r="I268" s="31">
        <v>0.05</v>
      </c>
      <c r="K268" s="35"/>
      <c r="L268" s="36"/>
      <c r="M268" s="37"/>
      <c r="N268" s="38"/>
    </row>
    <row r="269" spans="1:21">
      <c r="A269" s="32"/>
      <c r="B269" s="55"/>
      <c r="C269" s="56"/>
      <c r="D269" s="166" t="s">
        <v>293</v>
      </c>
      <c r="E269" s="81">
        <v>5</v>
      </c>
      <c r="F269" s="82" t="s">
        <v>11</v>
      </c>
      <c r="G269" s="31"/>
      <c r="H269" s="31"/>
      <c r="I269" s="31">
        <v>0.05</v>
      </c>
      <c r="K269" s="35"/>
      <c r="L269" s="36"/>
      <c r="M269" s="37"/>
      <c r="N269" s="38"/>
    </row>
    <row r="270" spans="1:21">
      <c r="A270" s="32"/>
      <c r="B270" s="55"/>
      <c r="C270" s="56"/>
      <c r="D270" s="166" t="s">
        <v>308</v>
      </c>
      <c r="E270" s="81">
        <v>5</v>
      </c>
      <c r="F270" s="82" t="s">
        <v>11</v>
      </c>
      <c r="G270" s="31"/>
      <c r="H270" s="31"/>
      <c r="I270" s="31">
        <v>0.05</v>
      </c>
      <c r="K270" s="35"/>
      <c r="L270" s="36"/>
      <c r="M270" s="37"/>
      <c r="N270" s="38"/>
    </row>
    <row r="271" spans="1:21" s="163" customFormat="1">
      <c r="A271" s="32"/>
      <c r="B271" s="55"/>
      <c r="C271" s="166"/>
      <c r="D271" s="166" t="s">
        <v>231</v>
      </c>
      <c r="E271" s="81">
        <v>3</v>
      </c>
      <c r="F271" s="82" t="s">
        <v>11</v>
      </c>
      <c r="G271" s="31"/>
      <c r="H271" s="31">
        <v>0.1</v>
      </c>
      <c r="I271" s="31"/>
      <c r="J271" s="164"/>
      <c r="K271" s="35"/>
      <c r="L271" s="36"/>
      <c r="M271" s="37"/>
      <c r="N271" s="38"/>
      <c r="O271" s="164"/>
      <c r="P271" s="164"/>
      <c r="Q271" s="164"/>
      <c r="R271" s="52"/>
      <c r="S271" s="223"/>
      <c r="T271" s="223"/>
      <c r="U271" s="223"/>
    </row>
    <row r="272" spans="1:21">
      <c r="A272" s="32"/>
      <c r="B272" s="55"/>
      <c r="C272" s="57" t="s">
        <v>12</v>
      </c>
      <c r="D272" s="155" t="s">
        <v>12</v>
      </c>
      <c r="E272" s="81">
        <v>70</v>
      </c>
      <c r="F272" s="82" t="s">
        <v>11</v>
      </c>
      <c r="G272" s="31"/>
      <c r="H272" s="31"/>
      <c r="I272" s="31">
        <v>0.7</v>
      </c>
      <c r="K272" s="40"/>
      <c r="L272" s="36"/>
      <c r="M272" s="37"/>
      <c r="N272" s="38"/>
    </row>
    <row r="273" spans="1:21">
      <c r="A273" s="32"/>
      <c r="B273" s="55"/>
      <c r="C273" s="56"/>
      <c r="D273" s="155" t="s">
        <v>13</v>
      </c>
      <c r="E273" s="81">
        <v>1</v>
      </c>
      <c r="F273" s="82" t="s">
        <v>11</v>
      </c>
      <c r="G273" s="31"/>
      <c r="H273" s="31"/>
      <c r="I273" s="31">
        <v>0.01</v>
      </c>
      <c r="K273" s="35"/>
      <c r="L273" s="36"/>
      <c r="M273" s="37"/>
      <c r="N273" s="38"/>
    </row>
    <row r="274" spans="1:21">
      <c r="A274" s="32"/>
      <c r="B274" s="55"/>
      <c r="C274" s="57" t="s">
        <v>241</v>
      </c>
      <c r="D274" s="166" t="s">
        <v>322</v>
      </c>
      <c r="E274" s="81">
        <v>25</v>
      </c>
      <c r="F274" s="82" t="s">
        <v>32</v>
      </c>
      <c r="G274" s="31"/>
      <c r="H274" s="31"/>
      <c r="I274" s="31">
        <v>0.25</v>
      </c>
      <c r="K274" s="40"/>
      <c r="L274" s="36"/>
      <c r="M274" s="37"/>
      <c r="N274" s="38"/>
    </row>
    <row r="275" spans="1:21">
      <c r="A275" s="32"/>
      <c r="B275" s="55"/>
      <c r="C275" s="56"/>
      <c r="D275" s="166" t="s">
        <v>344</v>
      </c>
      <c r="E275" s="81">
        <v>5</v>
      </c>
      <c r="F275" s="82" t="s">
        <v>32</v>
      </c>
      <c r="G275" s="31"/>
      <c r="H275" s="31"/>
      <c r="I275" s="31">
        <v>0.05</v>
      </c>
      <c r="K275" s="35"/>
      <c r="L275" s="36"/>
      <c r="M275" s="37"/>
      <c r="N275" s="38"/>
    </row>
    <row r="276" spans="1:21">
      <c r="A276" s="32"/>
      <c r="B276" s="55"/>
      <c r="C276" s="56"/>
      <c r="D276" s="166" t="s">
        <v>325</v>
      </c>
      <c r="E276" s="81"/>
      <c r="F276" s="82" t="s">
        <v>32</v>
      </c>
      <c r="G276" s="31"/>
      <c r="H276" s="31"/>
      <c r="I276" s="31"/>
      <c r="K276" s="35"/>
      <c r="L276" s="36"/>
      <c r="M276" s="37"/>
      <c r="N276" s="38"/>
    </row>
    <row r="277" spans="1:21" s="167" customFormat="1" ht="17.25" thickBot="1">
      <c r="A277" s="72"/>
      <c r="B277" s="62"/>
      <c r="C277" s="51"/>
      <c r="D277" s="51"/>
      <c r="E277" s="62"/>
      <c r="F277" s="62"/>
      <c r="G277" s="62"/>
      <c r="H277" s="62"/>
      <c r="I277" s="62"/>
      <c r="J277" s="51"/>
      <c r="K277" s="51"/>
      <c r="L277" s="51"/>
      <c r="M277" s="62"/>
      <c r="N277" s="62"/>
      <c r="O277" s="17"/>
      <c r="P277" s="17"/>
      <c r="Q277" s="17"/>
      <c r="R277" s="52"/>
      <c r="S277" s="224"/>
      <c r="T277" s="224"/>
      <c r="U277" s="224"/>
    </row>
    <row r="278" spans="1:21">
      <c r="A278" s="22">
        <f>A259+1</f>
        <v>44518</v>
      </c>
      <c r="B278" s="73" t="s">
        <v>29</v>
      </c>
      <c r="C278" s="54" t="s">
        <v>147</v>
      </c>
      <c r="D278" s="148" t="s">
        <v>10</v>
      </c>
      <c r="E278" s="158">
        <v>65</v>
      </c>
      <c r="F278" s="159" t="s">
        <v>11</v>
      </c>
      <c r="G278" s="31">
        <v>3.25</v>
      </c>
      <c r="H278" s="31"/>
      <c r="I278" s="31"/>
      <c r="K278" s="26" t="s">
        <v>147</v>
      </c>
      <c r="L278" s="27" t="s">
        <v>10</v>
      </c>
      <c r="M278" s="28">
        <v>65</v>
      </c>
      <c r="N278" s="29" t="s">
        <v>11</v>
      </c>
      <c r="S278" s="223">
        <v>3.25</v>
      </c>
    </row>
    <row r="279" spans="1:21">
      <c r="A279" s="32"/>
      <c r="B279" s="55"/>
      <c r="C279" s="56"/>
      <c r="D279" s="166" t="s">
        <v>136</v>
      </c>
      <c r="E279" s="81">
        <v>5</v>
      </c>
      <c r="F279" s="82" t="s">
        <v>11</v>
      </c>
      <c r="G279" s="31">
        <v>0.25</v>
      </c>
      <c r="H279" s="31"/>
      <c r="I279" s="31"/>
      <c r="K279" s="35"/>
      <c r="L279" s="36" t="s">
        <v>136</v>
      </c>
      <c r="M279" s="37">
        <v>5</v>
      </c>
      <c r="N279" s="38" t="s">
        <v>11</v>
      </c>
      <c r="O279" s="153"/>
      <c r="P279" s="153"/>
      <c r="Q279" s="153"/>
      <c r="S279" s="223">
        <v>0.25</v>
      </c>
    </row>
    <row r="280" spans="1:21" s="163" customFormat="1">
      <c r="A280" s="32"/>
      <c r="B280" s="55"/>
      <c r="C280" s="166"/>
      <c r="D280" s="166" t="s">
        <v>244</v>
      </c>
      <c r="E280" s="81">
        <v>5</v>
      </c>
      <c r="F280" s="82" t="s">
        <v>11</v>
      </c>
      <c r="G280" s="31">
        <v>0.25</v>
      </c>
      <c r="H280" s="31"/>
      <c r="I280" s="31"/>
      <c r="J280" s="164"/>
      <c r="K280" s="35"/>
      <c r="L280" s="36" t="s">
        <v>244</v>
      </c>
      <c r="M280" s="37">
        <v>5</v>
      </c>
      <c r="N280" s="38" t="s">
        <v>11</v>
      </c>
      <c r="O280" s="164"/>
      <c r="P280" s="164"/>
      <c r="Q280" s="164"/>
      <c r="R280" s="52"/>
      <c r="S280" s="223">
        <v>0.25</v>
      </c>
      <c r="T280" s="223"/>
      <c r="U280" s="223"/>
    </row>
    <row r="281" spans="1:21" s="152" customFormat="1">
      <c r="A281" s="32"/>
      <c r="B281" s="55"/>
      <c r="C281" s="155"/>
      <c r="D281" s="166" t="s">
        <v>225</v>
      </c>
      <c r="E281" s="81">
        <v>3</v>
      </c>
      <c r="F281" s="82" t="s">
        <v>11</v>
      </c>
      <c r="G281" s="31">
        <v>0.15</v>
      </c>
      <c r="H281" s="31"/>
      <c r="I281" s="31"/>
      <c r="J281" s="153"/>
      <c r="K281" s="35"/>
      <c r="L281" s="36" t="s">
        <v>225</v>
      </c>
      <c r="M281" s="37">
        <v>3</v>
      </c>
      <c r="N281" s="38" t="s">
        <v>11</v>
      </c>
      <c r="O281" s="153"/>
      <c r="P281" s="153"/>
      <c r="Q281" s="153"/>
      <c r="R281" s="52"/>
      <c r="S281" s="223">
        <v>0.15</v>
      </c>
      <c r="T281" s="223"/>
      <c r="U281" s="223"/>
    </row>
    <row r="282" spans="1:21" s="152" customFormat="1" ht="17.25" thickBot="1">
      <c r="A282" s="32"/>
      <c r="B282" s="55"/>
      <c r="C282" s="155"/>
      <c r="D282" s="166" t="s">
        <v>245</v>
      </c>
      <c r="E282" s="81">
        <v>2</v>
      </c>
      <c r="F282" s="82" t="s">
        <v>11</v>
      </c>
      <c r="G282" s="31">
        <v>0.1</v>
      </c>
      <c r="H282" s="31"/>
      <c r="I282" s="31"/>
      <c r="J282" s="153"/>
      <c r="K282" s="35"/>
      <c r="L282" s="36" t="s">
        <v>245</v>
      </c>
      <c r="M282" s="37">
        <v>2</v>
      </c>
      <c r="N282" s="38" t="s">
        <v>11</v>
      </c>
      <c r="O282" s="153"/>
      <c r="P282" s="153"/>
      <c r="Q282" s="153"/>
      <c r="R282" s="52"/>
      <c r="S282" s="223">
        <v>0.1</v>
      </c>
      <c r="T282" s="223"/>
      <c r="U282" s="223"/>
    </row>
    <row r="283" spans="1:21">
      <c r="A283" s="32"/>
      <c r="B283" s="55"/>
      <c r="C283" s="57" t="s">
        <v>183</v>
      </c>
      <c r="D283" s="166" t="s">
        <v>573</v>
      </c>
      <c r="E283" s="81">
        <v>70</v>
      </c>
      <c r="F283" s="82" t="s">
        <v>11</v>
      </c>
      <c r="G283" s="31"/>
      <c r="H283" s="31">
        <v>2</v>
      </c>
      <c r="I283" s="31"/>
      <c r="K283" s="40" t="s">
        <v>248</v>
      </c>
      <c r="L283" s="36" t="s">
        <v>574</v>
      </c>
      <c r="M283" s="37">
        <v>25</v>
      </c>
      <c r="N283" s="58" t="s">
        <v>11</v>
      </c>
      <c r="O283" s="26" t="s">
        <v>486</v>
      </c>
      <c r="P283" s="27" t="s">
        <v>487</v>
      </c>
      <c r="Q283" s="27">
        <v>70</v>
      </c>
      <c r="R283" s="29" t="s">
        <v>11</v>
      </c>
      <c r="T283" s="223">
        <f>25/30+70/80</f>
        <v>1.7083333333333335</v>
      </c>
    </row>
    <row r="284" spans="1:21">
      <c r="A284" s="32"/>
      <c r="B284" s="55"/>
      <c r="C284" s="56"/>
      <c r="D284" s="166" t="s">
        <v>277</v>
      </c>
      <c r="E284" s="81">
        <v>30</v>
      </c>
      <c r="F284" s="82" t="s">
        <v>11</v>
      </c>
      <c r="G284" s="31"/>
      <c r="H284" s="31"/>
      <c r="I284" s="31">
        <v>0.3</v>
      </c>
      <c r="K284" s="35"/>
      <c r="L284" s="36" t="s">
        <v>277</v>
      </c>
      <c r="M284" s="37">
        <v>30</v>
      </c>
      <c r="N284" s="58" t="s">
        <v>11</v>
      </c>
      <c r="O284" s="35"/>
      <c r="P284" s="36" t="s">
        <v>276</v>
      </c>
      <c r="Q284" s="36">
        <v>5</v>
      </c>
      <c r="R284" s="38" t="s">
        <v>11</v>
      </c>
      <c r="T284" s="223">
        <f>5/55</f>
        <v>9.0909090909090912E-2</v>
      </c>
      <c r="U284" s="223">
        <v>0.3</v>
      </c>
    </row>
    <row r="285" spans="1:21">
      <c r="A285" s="32"/>
      <c r="B285" s="55"/>
      <c r="C285" s="56"/>
      <c r="D285" s="155" t="s">
        <v>313</v>
      </c>
      <c r="E285" s="81">
        <v>5</v>
      </c>
      <c r="F285" s="82" t="s">
        <v>11</v>
      </c>
      <c r="G285" s="31"/>
      <c r="H285" s="31"/>
      <c r="I285" s="31">
        <v>0.05</v>
      </c>
      <c r="K285" s="35"/>
      <c r="L285" s="36" t="s">
        <v>313</v>
      </c>
      <c r="M285" s="37">
        <v>5</v>
      </c>
      <c r="N285" s="58" t="s">
        <v>11</v>
      </c>
      <c r="O285" s="35"/>
      <c r="P285" s="36" t="s">
        <v>488</v>
      </c>
      <c r="Q285" s="36">
        <v>5</v>
      </c>
      <c r="R285" s="38" t="s">
        <v>11</v>
      </c>
      <c r="U285" s="223">
        <v>0.1</v>
      </c>
    </row>
    <row r="286" spans="1:21" ht="17.25" thickBot="1">
      <c r="A286" s="32"/>
      <c r="B286" s="55"/>
      <c r="C286" s="56"/>
      <c r="D286" s="166" t="s">
        <v>553</v>
      </c>
      <c r="E286" s="81">
        <v>5</v>
      </c>
      <c r="F286" s="82" t="s">
        <v>11</v>
      </c>
      <c r="G286" s="31"/>
      <c r="H286" s="31">
        <v>0.09</v>
      </c>
      <c r="I286" s="31"/>
      <c r="K286" s="35"/>
      <c r="L286" s="36" t="s">
        <v>553</v>
      </c>
      <c r="M286" s="37">
        <v>5</v>
      </c>
      <c r="N286" s="58" t="s">
        <v>11</v>
      </c>
      <c r="O286" s="41"/>
      <c r="P286" s="42" t="s">
        <v>489</v>
      </c>
      <c r="Q286" s="42"/>
      <c r="R286" s="43" t="s">
        <v>11</v>
      </c>
      <c r="T286" s="223">
        <f>5/55</f>
        <v>9.0909090909090912E-2</v>
      </c>
    </row>
    <row r="287" spans="1:21">
      <c r="A287" s="32"/>
      <c r="B287" s="55"/>
      <c r="C287" s="56"/>
      <c r="D287" s="155" t="s">
        <v>19</v>
      </c>
      <c r="E287" s="81">
        <v>1</v>
      </c>
      <c r="F287" s="82" t="s">
        <v>11</v>
      </c>
      <c r="G287" s="31"/>
      <c r="H287" s="31"/>
      <c r="I287" s="31">
        <v>0.01</v>
      </c>
      <c r="K287" s="35"/>
      <c r="L287" s="36"/>
      <c r="M287" s="37"/>
      <c r="N287" s="38"/>
      <c r="O287" s="30"/>
      <c r="P287" s="30"/>
      <c r="Q287" s="30"/>
      <c r="R287" s="31"/>
    </row>
    <row r="288" spans="1:21">
      <c r="A288" s="32"/>
      <c r="B288" s="55"/>
      <c r="C288" s="56"/>
      <c r="D288" s="155" t="s">
        <v>122</v>
      </c>
      <c r="E288" s="81">
        <v>1</v>
      </c>
      <c r="F288" s="82" t="s">
        <v>11</v>
      </c>
      <c r="G288" s="31"/>
      <c r="H288" s="31"/>
      <c r="I288" s="31">
        <v>0.01</v>
      </c>
      <c r="K288" s="35"/>
      <c r="L288" s="36"/>
      <c r="M288" s="37"/>
      <c r="N288" s="38"/>
      <c r="O288" s="30"/>
      <c r="P288" s="30"/>
      <c r="Q288" s="30"/>
      <c r="R288" s="31"/>
    </row>
    <row r="289" spans="1:21">
      <c r="A289" s="32"/>
      <c r="B289" s="55"/>
      <c r="C289" s="57" t="s">
        <v>541</v>
      </c>
      <c r="D289" s="155" t="s">
        <v>542</v>
      </c>
      <c r="E289" s="81">
        <v>45</v>
      </c>
      <c r="F289" s="82" t="s">
        <v>11</v>
      </c>
      <c r="G289" s="31">
        <v>0.5</v>
      </c>
      <c r="H289" s="31"/>
      <c r="I289" s="31"/>
      <c r="K289" s="40" t="s">
        <v>541</v>
      </c>
      <c r="L289" s="36" t="s">
        <v>542</v>
      </c>
      <c r="M289" s="37">
        <v>45</v>
      </c>
      <c r="N289" s="38" t="s">
        <v>11</v>
      </c>
      <c r="O289" s="30"/>
      <c r="P289" s="30"/>
      <c r="Q289" s="30"/>
      <c r="R289" s="31"/>
      <c r="S289" s="223">
        <v>0.5</v>
      </c>
    </row>
    <row r="290" spans="1:21" s="107" customFormat="1">
      <c r="A290" s="32"/>
      <c r="B290" s="55"/>
      <c r="C290" s="110"/>
      <c r="D290" s="155" t="s">
        <v>543</v>
      </c>
      <c r="E290" s="81">
        <v>20</v>
      </c>
      <c r="F290" s="82" t="s">
        <v>11</v>
      </c>
      <c r="G290" s="31"/>
      <c r="H290" s="31"/>
      <c r="I290" s="31">
        <v>0.2</v>
      </c>
      <c r="J290" s="108"/>
      <c r="K290" s="35"/>
      <c r="L290" s="36" t="s">
        <v>543</v>
      </c>
      <c r="M290" s="37">
        <v>20</v>
      </c>
      <c r="N290" s="38" t="s">
        <v>11</v>
      </c>
      <c r="O290" s="30"/>
      <c r="P290" s="30"/>
      <c r="Q290" s="30"/>
      <c r="R290" s="31"/>
      <c r="S290" s="223"/>
      <c r="T290" s="223"/>
      <c r="U290" s="223">
        <v>0.2</v>
      </c>
    </row>
    <row r="291" spans="1:21" s="163" customFormat="1">
      <c r="A291" s="32"/>
      <c r="B291" s="55"/>
      <c r="C291" s="166"/>
      <c r="D291" s="166" t="s">
        <v>615</v>
      </c>
      <c r="E291" s="81">
        <v>10</v>
      </c>
      <c r="F291" s="82" t="s">
        <v>11</v>
      </c>
      <c r="G291" s="31"/>
      <c r="H291" s="31"/>
      <c r="I291" s="31">
        <v>0.1</v>
      </c>
      <c r="J291" s="164"/>
      <c r="K291" s="35"/>
      <c r="L291" s="36" t="s">
        <v>614</v>
      </c>
      <c r="M291" s="37">
        <v>10</v>
      </c>
      <c r="N291" s="38" t="s">
        <v>11</v>
      </c>
      <c r="O291" s="30"/>
      <c r="P291" s="30"/>
      <c r="Q291" s="30"/>
      <c r="R291" s="31"/>
      <c r="S291" s="223"/>
      <c r="T291" s="223"/>
      <c r="U291" s="223">
        <v>0.1</v>
      </c>
    </row>
    <row r="292" spans="1:21" s="163" customFormat="1">
      <c r="A292" s="32"/>
      <c r="B292" s="55"/>
      <c r="C292" s="166"/>
      <c r="D292" s="166" t="s">
        <v>408</v>
      </c>
      <c r="E292" s="81">
        <v>8</v>
      </c>
      <c r="F292" s="82" t="s">
        <v>11</v>
      </c>
      <c r="G292" s="31"/>
      <c r="H292" s="31"/>
      <c r="I292" s="31">
        <v>0.08</v>
      </c>
      <c r="J292" s="164"/>
      <c r="K292" s="35"/>
      <c r="L292" s="36" t="s">
        <v>408</v>
      </c>
      <c r="M292" s="37">
        <v>8</v>
      </c>
      <c r="N292" s="38" t="s">
        <v>11</v>
      </c>
      <c r="O292" s="30"/>
      <c r="P292" s="30"/>
      <c r="Q292" s="30"/>
      <c r="R292" s="31"/>
      <c r="S292" s="223"/>
      <c r="T292" s="223"/>
      <c r="U292" s="223">
        <v>0.08</v>
      </c>
    </row>
    <row r="293" spans="1:21" s="163" customFormat="1">
      <c r="A293" s="32"/>
      <c r="B293" s="55"/>
      <c r="C293" s="166"/>
      <c r="D293" s="166" t="s">
        <v>617</v>
      </c>
      <c r="E293" s="81">
        <v>5</v>
      </c>
      <c r="F293" s="82" t="s">
        <v>11</v>
      </c>
      <c r="G293" s="31"/>
      <c r="H293" s="31"/>
      <c r="I293" s="31">
        <v>0.05</v>
      </c>
      <c r="J293" s="164"/>
      <c r="K293" s="35"/>
      <c r="L293" s="36" t="s">
        <v>616</v>
      </c>
      <c r="M293" s="37">
        <v>5</v>
      </c>
      <c r="N293" s="38" t="s">
        <v>11</v>
      </c>
      <c r="O293" s="30"/>
      <c r="P293" s="30"/>
      <c r="Q293" s="30"/>
      <c r="R293" s="31"/>
      <c r="S293" s="223"/>
      <c r="T293" s="223"/>
      <c r="U293" s="223">
        <v>0.05</v>
      </c>
    </row>
    <row r="294" spans="1:21" s="163" customFormat="1">
      <c r="A294" s="32"/>
      <c r="B294" s="55"/>
      <c r="C294" s="166"/>
      <c r="D294" s="166" t="s">
        <v>619</v>
      </c>
      <c r="E294" s="81">
        <v>5</v>
      </c>
      <c r="F294" s="82" t="s">
        <v>11</v>
      </c>
      <c r="G294" s="31"/>
      <c r="H294" s="31"/>
      <c r="I294" s="31">
        <v>0.05</v>
      </c>
      <c r="J294" s="164"/>
      <c r="K294" s="35"/>
      <c r="L294" s="36" t="s">
        <v>618</v>
      </c>
      <c r="M294" s="37">
        <v>5</v>
      </c>
      <c r="N294" s="38" t="s">
        <v>11</v>
      </c>
      <c r="O294" s="30"/>
      <c r="P294" s="30"/>
      <c r="Q294" s="30"/>
      <c r="R294" s="31"/>
      <c r="S294" s="223"/>
      <c r="T294" s="223"/>
      <c r="U294" s="223">
        <v>0.05</v>
      </c>
    </row>
    <row r="295" spans="1:21">
      <c r="A295" s="32"/>
      <c r="B295" s="55"/>
      <c r="C295" s="57" t="s">
        <v>12</v>
      </c>
      <c r="D295" s="155" t="s">
        <v>12</v>
      </c>
      <c r="E295" s="81">
        <v>70</v>
      </c>
      <c r="F295" s="82" t="s">
        <v>11</v>
      </c>
      <c r="G295" s="31"/>
      <c r="H295" s="31"/>
      <c r="I295" s="31">
        <v>0.7</v>
      </c>
      <c r="K295" s="40" t="s">
        <v>12</v>
      </c>
      <c r="L295" s="36" t="s">
        <v>12</v>
      </c>
      <c r="M295" s="37">
        <v>70</v>
      </c>
      <c r="N295" s="38" t="s">
        <v>11</v>
      </c>
      <c r="U295" s="223">
        <v>0.7</v>
      </c>
    </row>
    <row r="296" spans="1:21">
      <c r="A296" s="32"/>
      <c r="B296" s="55"/>
      <c r="C296" s="56"/>
      <c r="D296" s="155" t="s">
        <v>529</v>
      </c>
      <c r="E296" s="81">
        <v>3</v>
      </c>
      <c r="F296" s="82" t="s">
        <v>11</v>
      </c>
      <c r="G296" s="31"/>
      <c r="H296" s="31"/>
      <c r="I296" s="31">
        <v>0.03</v>
      </c>
      <c r="K296" s="35"/>
      <c r="L296" s="36" t="s">
        <v>263</v>
      </c>
      <c r="M296" s="37">
        <v>3</v>
      </c>
      <c r="N296" s="38" t="s">
        <v>11</v>
      </c>
      <c r="U296" s="223">
        <v>0.03</v>
      </c>
    </row>
    <row r="297" spans="1:21" s="163" customFormat="1">
      <c r="A297" s="32"/>
      <c r="B297" s="55"/>
      <c r="C297" s="166"/>
      <c r="D297" s="166" t="s">
        <v>533</v>
      </c>
      <c r="E297" s="81">
        <v>1</v>
      </c>
      <c r="F297" s="82" t="s">
        <v>11</v>
      </c>
      <c r="G297" s="31"/>
      <c r="H297" s="31"/>
      <c r="I297" s="31">
        <v>0.01</v>
      </c>
      <c r="J297" s="164"/>
      <c r="K297" s="35"/>
      <c r="L297" s="36"/>
      <c r="M297" s="37"/>
      <c r="N297" s="38"/>
      <c r="O297" s="164"/>
      <c r="P297" s="164"/>
      <c r="Q297" s="164"/>
      <c r="R297" s="52"/>
      <c r="S297" s="223"/>
      <c r="T297" s="223"/>
      <c r="U297" s="223"/>
    </row>
    <row r="298" spans="1:21">
      <c r="A298" s="32"/>
      <c r="B298" s="55"/>
      <c r="C298" s="57" t="s">
        <v>470</v>
      </c>
      <c r="D298" s="166" t="s">
        <v>346</v>
      </c>
      <c r="E298" s="81">
        <v>15</v>
      </c>
      <c r="F298" s="82" t="s">
        <v>11</v>
      </c>
      <c r="G298" s="31">
        <v>0.18</v>
      </c>
      <c r="H298" s="31"/>
      <c r="I298" s="31"/>
      <c r="K298" s="40" t="s">
        <v>470</v>
      </c>
      <c r="L298" s="36" t="s">
        <v>346</v>
      </c>
      <c r="M298" s="37">
        <v>15</v>
      </c>
      <c r="N298" s="38" t="s">
        <v>11</v>
      </c>
      <c r="S298" s="31">
        <v>0.18</v>
      </c>
    </row>
    <row r="299" spans="1:21">
      <c r="A299" s="32"/>
      <c r="B299" s="55"/>
      <c r="C299" s="56"/>
      <c r="D299" s="166" t="s">
        <v>471</v>
      </c>
      <c r="E299" s="81">
        <v>15</v>
      </c>
      <c r="F299" s="82" t="s">
        <v>11</v>
      </c>
      <c r="G299" s="31"/>
      <c r="H299" s="31"/>
      <c r="I299" s="31">
        <v>0.15</v>
      </c>
      <c r="K299" s="35"/>
      <c r="L299" s="36" t="s">
        <v>471</v>
      </c>
      <c r="M299" s="37">
        <v>15</v>
      </c>
      <c r="N299" s="38" t="s">
        <v>11</v>
      </c>
      <c r="O299" s="153"/>
      <c r="P299" s="153"/>
      <c r="Q299" s="153"/>
      <c r="S299" s="31"/>
      <c r="U299" s="223">
        <v>0.15</v>
      </c>
    </row>
    <row r="300" spans="1:21" s="152" customFormat="1">
      <c r="A300" s="32"/>
      <c r="B300" s="55"/>
      <c r="C300" s="155"/>
      <c r="D300" s="155" t="s">
        <v>13</v>
      </c>
      <c r="E300" s="81">
        <v>1</v>
      </c>
      <c r="F300" s="82" t="s">
        <v>11</v>
      </c>
      <c r="G300" s="31"/>
      <c r="H300" s="31"/>
      <c r="I300" s="31">
        <v>0.01</v>
      </c>
      <c r="J300" s="153"/>
      <c r="K300" s="35"/>
      <c r="L300" s="36" t="s">
        <v>13</v>
      </c>
      <c r="M300" s="37">
        <v>0.5</v>
      </c>
      <c r="N300" s="38" t="s">
        <v>11</v>
      </c>
      <c r="O300" s="17"/>
      <c r="P300" s="17"/>
      <c r="Q300" s="17"/>
      <c r="R300" s="52"/>
      <c r="S300" s="31"/>
      <c r="T300" s="223"/>
      <c r="U300" s="223">
        <v>0.01</v>
      </c>
    </row>
    <row r="301" spans="1:21">
      <c r="A301" s="32"/>
      <c r="B301" s="55"/>
      <c r="C301" s="56"/>
      <c r="D301" s="166" t="s">
        <v>420</v>
      </c>
      <c r="E301" s="81">
        <v>1</v>
      </c>
      <c r="F301" s="82" t="s">
        <v>11</v>
      </c>
      <c r="G301" s="31"/>
      <c r="H301" s="31"/>
      <c r="I301" s="31"/>
      <c r="K301" s="35"/>
      <c r="L301" s="36"/>
      <c r="M301" s="37"/>
      <c r="N301" s="38"/>
    </row>
    <row r="302" spans="1:21" ht="17.25" thickBot="1">
      <c r="A302" s="45"/>
      <c r="B302" s="59"/>
      <c r="C302" s="60" t="s">
        <v>14</v>
      </c>
      <c r="D302" s="63" t="s">
        <v>14</v>
      </c>
      <c r="E302" s="150">
        <v>1</v>
      </c>
      <c r="F302" s="149" t="s">
        <v>20</v>
      </c>
      <c r="G302" s="31"/>
      <c r="H302" s="31"/>
      <c r="I302" s="31"/>
      <c r="K302" s="48" t="s">
        <v>14</v>
      </c>
      <c r="L302" s="42" t="s">
        <v>14</v>
      </c>
      <c r="M302" s="49">
        <v>1</v>
      </c>
      <c r="N302" s="43" t="s">
        <v>20</v>
      </c>
      <c r="O302" s="51"/>
      <c r="P302" s="51"/>
      <c r="Q302" s="51"/>
      <c r="R302" s="62"/>
      <c r="S302" s="319">
        <f>SUM(S278:S301)</f>
        <v>4.68</v>
      </c>
      <c r="T302" s="319">
        <f t="shared" ref="T302:U302" si="10">SUM(T278:T301)</f>
        <v>1.8901515151515151</v>
      </c>
      <c r="U302" s="319">
        <f t="shared" si="10"/>
        <v>1.77</v>
      </c>
    </row>
    <row r="303" spans="1:21" s="167" customFormat="1" ht="17.25" thickBot="1">
      <c r="A303" s="72"/>
      <c r="B303" s="62"/>
      <c r="C303" s="51"/>
      <c r="D303" s="51"/>
      <c r="E303" s="62"/>
      <c r="F303" s="62"/>
      <c r="G303" s="62"/>
      <c r="H303" s="62"/>
      <c r="I303" s="62"/>
      <c r="J303" s="51"/>
      <c r="K303" s="51"/>
      <c r="L303" s="51"/>
      <c r="M303" s="62"/>
      <c r="N303" s="62"/>
      <c r="O303" s="17"/>
      <c r="P303" s="17"/>
      <c r="Q303" s="17"/>
      <c r="R303" s="52"/>
      <c r="S303" s="224"/>
      <c r="T303" s="224"/>
      <c r="U303" s="224"/>
    </row>
    <row r="304" spans="1:21">
      <c r="A304" s="22">
        <f>A278+1</f>
        <v>44519</v>
      </c>
      <c r="B304" s="73" t="s">
        <v>30</v>
      </c>
      <c r="C304" s="54" t="s">
        <v>376</v>
      </c>
      <c r="D304" s="148" t="s">
        <v>377</v>
      </c>
      <c r="E304" s="158">
        <v>95</v>
      </c>
      <c r="F304" s="159" t="s">
        <v>11</v>
      </c>
      <c r="G304" s="31">
        <v>2.11</v>
      </c>
      <c r="H304" s="31"/>
      <c r="I304" s="31"/>
      <c r="K304" s="26" t="s">
        <v>376</v>
      </c>
      <c r="L304" s="27" t="s">
        <v>377</v>
      </c>
      <c r="M304" s="28">
        <v>95</v>
      </c>
      <c r="N304" s="29" t="s">
        <v>11</v>
      </c>
      <c r="S304" s="223">
        <v>2.11</v>
      </c>
    </row>
    <row r="305" spans="1:21">
      <c r="A305" s="32"/>
      <c r="B305" s="55"/>
      <c r="C305" s="56"/>
      <c r="D305" s="155" t="s">
        <v>378</v>
      </c>
      <c r="E305" s="81">
        <v>30</v>
      </c>
      <c r="F305" s="82" t="s">
        <v>11</v>
      </c>
      <c r="G305" s="31"/>
      <c r="H305" s="31">
        <v>0.43</v>
      </c>
      <c r="I305" s="31"/>
      <c r="K305" s="35"/>
      <c r="L305" s="36" t="s">
        <v>378</v>
      </c>
      <c r="M305" s="37">
        <v>30</v>
      </c>
      <c r="N305" s="38" t="s">
        <v>11</v>
      </c>
      <c r="O305" s="108"/>
      <c r="P305" s="108"/>
      <c r="Q305" s="108"/>
      <c r="T305" s="223">
        <v>0.43</v>
      </c>
    </row>
    <row r="306" spans="1:21" s="107" customFormat="1">
      <c r="A306" s="32"/>
      <c r="B306" s="55"/>
      <c r="C306" s="110"/>
      <c r="D306" s="155" t="s">
        <v>379</v>
      </c>
      <c r="E306" s="81">
        <v>5</v>
      </c>
      <c r="F306" s="82" t="s">
        <v>11</v>
      </c>
      <c r="G306" s="31"/>
      <c r="H306" s="31"/>
      <c r="I306" s="31">
        <v>0.05</v>
      </c>
      <c r="J306" s="108"/>
      <c r="K306" s="35"/>
      <c r="L306" s="36" t="s">
        <v>380</v>
      </c>
      <c r="M306" s="37">
        <v>5</v>
      </c>
      <c r="N306" s="38" t="s">
        <v>11</v>
      </c>
      <c r="O306" s="108"/>
      <c r="P306" s="108"/>
      <c r="Q306" s="108"/>
      <c r="R306" s="52"/>
      <c r="S306" s="223"/>
      <c r="T306" s="223"/>
      <c r="U306" s="223">
        <v>0.05</v>
      </c>
    </row>
    <row r="307" spans="1:21" s="107" customFormat="1">
      <c r="A307" s="32"/>
      <c r="B307" s="55"/>
      <c r="C307" s="110"/>
      <c r="D307" s="166" t="s">
        <v>380</v>
      </c>
      <c r="E307" s="81">
        <v>5</v>
      </c>
      <c r="F307" s="82" t="s">
        <v>11</v>
      </c>
      <c r="G307" s="31"/>
      <c r="H307" s="31"/>
      <c r="I307" s="31">
        <v>0.05</v>
      </c>
      <c r="J307" s="108"/>
      <c r="K307" s="35"/>
      <c r="L307" s="36" t="s">
        <v>262</v>
      </c>
      <c r="M307" s="37">
        <v>5</v>
      </c>
      <c r="N307" s="38" t="s">
        <v>11</v>
      </c>
      <c r="O307" s="108"/>
      <c r="P307" s="108"/>
      <c r="Q307" s="108"/>
      <c r="R307" s="52"/>
      <c r="S307" s="223"/>
      <c r="T307" s="223"/>
      <c r="U307" s="223">
        <v>0.05</v>
      </c>
    </row>
    <row r="308" spans="1:21" s="107" customFormat="1">
      <c r="A308" s="32"/>
      <c r="B308" s="55"/>
      <c r="C308" s="110"/>
      <c r="D308" s="155" t="s">
        <v>262</v>
      </c>
      <c r="E308" s="81">
        <v>3</v>
      </c>
      <c r="F308" s="82" t="s">
        <v>11</v>
      </c>
      <c r="G308" s="31"/>
      <c r="H308" s="31"/>
      <c r="I308" s="31">
        <v>0.03</v>
      </c>
      <c r="J308" s="108"/>
      <c r="K308" s="35"/>
      <c r="L308" s="36" t="s">
        <v>381</v>
      </c>
      <c r="M308" s="37">
        <v>5</v>
      </c>
      <c r="N308" s="38" t="s">
        <v>11</v>
      </c>
      <c r="O308" s="17"/>
      <c r="P308" s="17"/>
      <c r="Q308" s="17"/>
      <c r="R308" s="52"/>
      <c r="S308" s="223"/>
      <c r="T308" s="223"/>
      <c r="U308" s="223">
        <v>0.05</v>
      </c>
    </row>
    <row r="309" spans="1:21" s="163" customFormat="1">
      <c r="A309" s="32"/>
      <c r="B309" s="55"/>
      <c r="C309" s="166"/>
      <c r="D309" s="166" t="s">
        <v>381</v>
      </c>
      <c r="E309" s="81">
        <v>5</v>
      </c>
      <c r="F309" s="82" t="s">
        <v>11</v>
      </c>
      <c r="G309" s="31"/>
      <c r="H309" s="31"/>
      <c r="I309" s="31">
        <v>0.05</v>
      </c>
      <c r="J309" s="164"/>
      <c r="K309" s="35"/>
      <c r="L309" s="36"/>
      <c r="M309" s="37"/>
      <c r="N309" s="38"/>
      <c r="O309" s="164"/>
      <c r="P309" s="164"/>
      <c r="Q309" s="164"/>
      <c r="R309" s="52"/>
      <c r="S309" s="223"/>
      <c r="T309" s="223"/>
      <c r="U309" s="223"/>
    </row>
    <row r="310" spans="1:21" s="163" customFormat="1">
      <c r="A310" s="32"/>
      <c r="B310" s="55"/>
      <c r="C310" s="166"/>
      <c r="D310" s="166" t="s">
        <v>382</v>
      </c>
      <c r="E310" s="81">
        <v>5</v>
      </c>
      <c r="F310" s="82" t="s">
        <v>11</v>
      </c>
      <c r="G310" s="31"/>
      <c r="H310" s="31">
        <v>0.14000000000000001</v>
      </c>
      <c r="I310" s="31"/>
      <c r="J310" s="164"/>
      <c r="K310" s="35"/>
      <c r="L310" s="36"/>
      <c r="M310" s="37"/>
      <c r="N310" s="38"/>
      <c r="O310" s="164"/>
      <c r="P310" s="164"/>
      <c r="Q310" s="164"/>
      <c r="R310" s="52"/>
      <c r="S310" s="223"/>
      <c r="T310" s="223"/>
      <c r="U310" s="223"/>
    </row>
    <row r="311" spans="1:21" s="163" customFormat="1">
      <c r="A311" s="32"/>
      <c r="B311" s="55"/>
      <c r="C311" s="166"/>
      <c r="D311" s="166" t="s">
        <v>19</v>
      </c>
      <c r="E311" s="81">
        <v>1</v>
      </c>
      <c r="F311" s="82" t="s">
        <v>11</v>
      </c>
      <c r="G311" s="31"/>
      <c r="H311" s="31"/>
      <c r="I311" s="31">
        <v>0.01</v>
      </c>
      <c r="J311" s="164"/>
      <c r="K311" s="35"/>
      <c r="L311" s="36"/>
      <c r="M311" s="37"/>
      <c r="N311" s="38"/>
      <c r="O311" s="164"/>
      <c r="P311" s="164"/>
      <c r="Q311" s="164"/>
      <c r="R311" s="52"/>
      <c r="S311" s="223"/>
      <c r="T311" s="223"/>
      <c r="U311" s="223"/>
    </row>
    <row r="312" spans="1:21" s="163" customFormat="1" ht="17.25" thickBot="1">
      <c r="A312" s="32"/>
      <c r="B312" s="55"/>
      <c r="C312" s="166"/>
      <c r="D312" s="166" t="s">
        <v>122</v>
      </c>
      <c r="E312" s="81">
        <v>1</v>
      </c>
      <c r="F312" s="82" t="s">
        <v>11</v>
      </c>
      <c r="G312" s="31"/>
      <c r="H312" s="31"/>
      <c r="I312" s="31">
        <v>0.01</v>
      </c>
      <c r="J312" s="164"/>
      <c r="K312" s="35"/>
      <c r="L312" s="36"/>
      <c r="M312" s="37"/>
      <c r="N312" s="38"/>
      <c r="O312" s="164"/>
      <c r="P312" s="164"/>
      <c r="Q312" s="164"/>
      <c r="R312" s="52"/>
      <c r="S312" s="223"/>
      <c r="T312" s="223"/>
      <c r="U312" s="223"/>
    </row>
    <row r="313" spans="1:21" ht="33">
      <c r="A313" s="32"/>
      <c r="B313" s="55"/>
      <c r="C313" s="57" t="s">
        <v>578</v>
      </c>
      <c r="D313" s="166" t="s">
        <v>395</v>
      </c>
      <c r="E313" s="81">
        <v>120</v>
      </c>
      <c r="F313" s="82" t="s">
        <v>11</v>
      </c>
      <c r="G313" s="31"/>
      <c r="H313" s="31">
        <v>2.2999999999999998</v>
      </c>
      <c r="I313" s="31"/>
      <c r="K313" s="40" t="s">
        <v>249</v>
      </c>
      <c r="L313" s="36" t="s">
        <v>246</v>
      </c>
      <c r="M313" s="37">
        <v>50</v>
      </c>
      <c r="N313" s="58" t="s">
        <v>11</v>
      </c>
      <c r="O313" s="26" t="s">
        <v>581</v>
      </c>
      <c r="P313" s="27" t="s">
        <v>459</v>
      </c>
      <c r="Q313" s="27">
        <v>45</v>
      </c>
      <c r="R313" s="29" t="s">
        <v>582</v>
      </c>
      <c r="T313" s="223">
        <f>50/40+45/55</f>
        <v>2.0681818181818183</v>
      </c>
    </row>
    <row r="314" spans="1:21">
      <c r="A314" s="32"/>
      <c r="B314" s="55"/>
      <c r="C314" s="56"/>
      <c r="D314" s="166" t="s">
        <v>497</v>
      </c>
      <c r="E314" s="81">
        <v>0.2</v>
      </c>
      <c r="F314" s="82" t="s">
        <v>11</v>
      </c>
      <c r="G314" s="31"/>
      <c r="H314" s="31"/>
      <c r="I314" s="31"/>
      <c r="K314" s="35"/>
      <c r="L314" s="36" t="s">
        <v>579</v>
      </c>
      <c r="M314" s="37">
        <v>3</v>
      </c>
      <c r="N314" s="58" t="s">
        <v>11</v>
      </c>
      <c r="O314" s="35"/>
      <c r="P314" s="36" t="s">
        <v>583</v>
      </c>
      <c r="Q314" s="36">
        <v>4</v>
      </c>
      <c r="R314" s="38" t="s">
        <v>582</v>
      </c>
      <c r="U314" s="223">
        <v>7.0000000000000007E-2</v>
      </c>
    </row>
    <row r="315" spans="1:21">
      <c r="A315" s="32"/>
      <c r="B315" s="55"/>
      <c r="C315" s="56"/>
      <c r="D315" s="166"/>
      <c r="E315" s="81"/>
      <c r="F315" s="82"/>
      <c r="G315" s="31"/>
      <c r="H315" s="31"/>
      <c r="I315" s="31"/>
      <c r="K315" s="35"/>
      <c r="L315" s="36" t="s">
        <v>580</v>
      </c>
      <c r="M315" s="37">
        <v>2</v>
      </c>
      <c r="N315" s="58" t="s">
        <v>11</v>
      </c>
      <c r="O315" s="35"/>
      <c r="P315" s="36" t="s">
        <v>440</v>
      </c>
      <c r="Q315" s="36">
        <v>1</v>
      </c>
      <c r="R315" s="38" t="s">
        <v>582</v>
      </c>
      <c r="U315" s="223">
        <v>0.03</v>
      </c>
    </row>
    <row r="316" spans="1:21">
      <c r="A316" s="32"/>
      <c r="B316" s="55"/>
      <c r="C316" s="56"/>
      <c r="D316" s="166"/>
      <c r="E316" s="81"/>
      <c r="F316" s="82"/>
      <c r="G316" s="31"/>
      <c r="H316" s="31"/>
      <c r="I316" s="31"/>
      <c r="K316" s="35"/>
      <c r="L316" s="36" t="s">
        <v>250</v>
      </c>
      <c r="M316" s="37">
        <v>5</v>
      </c>
      <c r="N316" s="58" t="s">
        <v>11</v>
      </c>
      <c r="O316" s="35"/>
      <c r="P316" s="36"/>
      <c r="Q316" s="36"/>
      <c r="R316" s="38"/>
      <c r="U316" s="223">
        <v>0.05</v>
      </c>
    </row>
    <row r="317" spans="1:21" s="163" customFormat="1">
      <c r="A317" s="32"/>
      <c r="B317" s="55"/>
      <c r="C317" s="166"/>
      <c r="D317" s="166"/>
      <c r="E317" s="81"/>
      <c r="F317" s="82"/>
      <c r="G317" s="31"/>
      <c r="H317" s="31"/>
      <c r="I317" s="31"/>
      <c r="J317" s="164"/>
      <c r="K317" s="35"/>
      <c r="L317" s="36" t="s">
        <v>394</v>
      </c>
      <c r="M317" s="37">
        <v>10</v>
      </c>
      <c r="N317" s="58" t="s">
        <v>11</v>
      </c>
      <c r="O317" s="35"/>
      <c r="P317" s="36"/>
      <c r="Q317" s="36"/>
      <c r="R317" s="38"/>
      <c r="S317" s="223"/>
      <c r="T317" s="223"/>
      <c r="U317" s="223">
        <v>0.1</v>
      </c>
    </row>
    <row r="318" spans="1:21" s="163" customFormat="1" ht="17.25" thickBot="1">
      <c r="A318" s="32"/>
      <c r="B318" s="55"/>
      <c r="C318" s="166"/>
      <c r="D318" s="166"/>
      <c r="E318" s="81"/>
      <c r="F318" s="82"/>
      <c r="G318" s="31"/>
      <c r="H318" s="31"/>
      <c r="I318" s="31"/>
      <c r="J318" s="164"/>
      <c r="K318" s="35"/>
      <c r="L318" s="36" t="s">
        <v>162</v>
      </c>
      <c r="M318" s="37"/>
      <c r="N318" s="58"/>
      <c r="O318" s="41"/>
      <c r="P318" s="42"/>
      <c r="Q318" s="42"/>
      <c r="R318" s="43"/>
      <c r="S318" s="223"/>
      <c r="T318" s="223"/>
      <c r="U318" s="223"/>
    </row>
    <row r="319" spans="1:21">
      <c r="A319" s="32"/>
      <c r="B319" s="55"/>
      <c r="C319" s="57" t="s">
        <v>384</v>
      </c>
      <c r="D319" s="166" t="s">
        <v>385</v>
      </c>
      <c r="E319" s="81">
        <v>65</v>
      </c>
      <c r="F319" s="82" t="s">
        <v>386</v>
      </c>
      <c r="G319" s="31">
        <v>2.17</v>
      </c>
      <c r="H319" s="31"/>
      <c r="I319" s="31"/>
      <c r="K319" s="40" t="s">
        <v>384</v>
      </c>
      <c r="L319" s="36" t="s">
        <v>385</v>
      </c>
      <c r="M319" s="37">
        <v>65</v>
      </c>
      <c r="N319" s="38" t="s">
        <v>11</v>
      </c>
      <c r="S319" s="223">
        <v>2.17</v>
      </c>
    </row>
    <row r="320" spans="1:21">
      <c r="A320" s="32"/>
      <c r="B320" s="55"/>
      <c r="C320" s="57" t="s">
        <v>12</v>
      </c>
      <c r="D320" s="155" t="s">
        <v>12</v>
      </c>
      <c r="E320" s="81">
        <v>70</v>
      </c>
      <c r="F320" s="82" t="s">
        <v>11</v>
      </c>
      <c r="G320" s="31"/>
      <c r="H320" s="31"/>
      <c r="I320" s="31">
        <v>0.7</v>
      </c>
      <c r="K320" s="40" t="s">
        <v>12</v>
      </c>
      <c r="L320" s="36" t="s">
        <v>12</v>
      </c>
      <c r="M320" s="37">
        <v>70</v>
      </c>
      <c r="N320" s="38" t="s">
        <v>11</v>
      </c>
      <c r="U320" s="223">
        <v>0.7</v>
      </c>
    </row>
    <row r="321" spans="1:21">
      <c r="A321" s="32"/>
      <c r="B321" s="55"/>
      <c r="C321" s="56"/>
      <c r="D321" s="155" t="s">
        <v>13</v>
      </c>
      <c r="E321" s="81">
        <v>1</v>
      </c>
      <c r="F321" s="82" t="s">
        <v>11</v>
      </c>
      <c r="G321" s="31"/>
      <c r="H321" s="31"/>
      <c r="I321" s="31">
        <v>0.01</v>
      </c>
      <c r="K321" s="35"/>
      <c r="L321" s="36" t="s">
        <v>13</v>
      </c>
      <c r="M321" s="37">
        <v>1</v>
      </c>
      <c r="N321" s="38" t="s">
        <v>11</v>
      </c>
      <c r="U321" s="223">
        <v>0.01</v>
      </c>
    </row>
    <row r="322" spans="1:21">
      <c r="A322" s="32"/>
      <c r="B322" s="55"/>
      <c r="C322" s="57" t="s">
        <v>571</v>
      </c>
      <c r="D322" s="166" t="s">
        <v>572</v>
      </c>
      <c r="E322" s="81">
        <v>1</v>
      </c>
      <c r="F322" s="82" t="s">
        <v>11</v>
      </c>
      <c r="G322" s="31"/>
      <c r="H322" s="31"/>
      <c r="I322" s="31">
        <v>0.01</v>
      </c>
      <c r="K322" s="40" t="s">
        <v>571</v>
      </c>
      <c r="L322" s="36" t="s">
        <v>572</v>
      </c>
      <c r="M322" s="37">
        <v>1</v>
      </c>
      <c r="N322" s="38" t="s">
        <v>11</v>
      </c>
      <c r="U322" s="223">
        <v>0.01</v>
      </c>
    </row>
    <row r="323" spans="1:21">
      <c r="A323" s="32"/>
      <c r="B323" s="55"/>
      <c r="C323" s="56"/>
      <c r="D323" s="155" t="s">
        <v>492</v>
      </c>
      <c r="E323" s="81">
        <v>3</v>
      </c>
      <c r="F323" s="82" t="s">
        <v>11</v>
      </c>
      <c r="G323" s="31"/>
      <c r="H323" s="31">
        <v>0.05</v>
      </c>
      <c r="I323" s="31"/>
      <c r="K323" s="35"/>
      <c r="L323" s="36" t="s">
        <v>492</v>
      </c>
      <c r="M323" s="37">
        <v>3</v>
      </c>
      <c r="N323" s="38" t="s">
        <v>11</v>
      </c>
      <c r="T323" s="223">
        <v>0.05</v>
      </c>
    </row>
    <row r="324" spans="1:21" s="163" customFormat="1">
      <c r="A324" s="32"/>
      <c r="B324" s="55"/>
      <c r="C324" s="106"/>
      <c r="D324" s="106" t="s">
        <v>13</v>
      </c>
      <c r="E324" s="133">
        <v>1</v>
      </c>
      <c r="F324" s="82" t="s">
        <v>11</v>
      </c>
      <c r="G324" s="31"/>
      <c r="H324" s="31"/>
      <c r="I324" s="31">
        <v>0.01</v>
      </c>
      <c r="J324" s="164"/>
      <c r="K324" s="98"/>
      <c r="L324" s="90" t="s">
        <v>13</v>
      </c>
      <c r="M324" s="94">
        <v>1</v>
      </c>
      <c r="N324" s="99" t="s">
        <v>11</v>
      </c>
      <c r="O324" s="164"/>
      <c r="P324" s="164"/>
      <c r="Q324" s="164"/>
      <c r="R324" s="52"/>
      <c r="S324" s="223"/>
      <c r="T324" s="223"/>
      <c r="U324" s="223">
        <v>0.01</v>
      </c>
    </row>
    <row r="325" spans="1:21" ht="17.25" thickBot="1">
      <c r="A325" s="45"/>
      <c r="B325" s="59"/>
      <c r="C325" s="60" t="s">
        <v>14</v>
      </c>
      <c r="D325" s="63" t="s">
        <v>14</v>
      </c>
      <c r="E325" s="150">
        <v>1</v>
      </c>
      <c r="F325" s="149" t="s">
        <v>20</v>
      </c>
      <c r="G325" s="31"/>
      <c r="H325" s="31"/>
      <c r="I325" s="31"/>
      <c r="K325" s="48" t="s">
        <v>14</v>
      </c>
      <c r="L325" s="42" t="s">
        <v>14</v>
      </c>
      <c r="M325" s="49">
        <v>1</v>
      </c>
      <c r="N325" s="43" t="s">
        <v>20</v>
      </c>
      <c r="O325" s="51"/>
      <c r="P325" s="51"/>
      <c r="Q325" s="51"/>
      <c r="R325" s="62"/>
      <c r="S325" s="319">
        <f>SUM(S303:S324)</f>
        <v>4.2799999999999994</v>
      </c>
      <c r="T325" s="319">
        <f t="shared" ref="T325:U325" si="11">SUM(T303:T324)</f>
        <v>2.5481818181818183</v>
      </c>
      <c r="U325" s="319">
        <f t="shared" si="11"/>
        <v>1.1300000000000001</v>
      </c>
    </row>
    <row r="326" spans="1:21" s="167" customFormat="1" ht="17.25" thickBot="1">
      <c r="A326" s="72"/>
      <c r="B326" s="62"/>
      <c r="C326" s="51"/>
      <c r="D326" s="51"/>
      <c r="E326" s="62"/>
      <c r="F326" s="62"/>
      <c r="G326" s="62"/>
      <c r="H326" s="62"/>
      <c r="I326" s="62"/>
      <c r="J326" s="51"/>
      <c r="K326" s="51"/>
      <c r="L326" s="51"/>
      <c r="M326" s="62"/>
      <c r="N326" s="62"/>
      <c r="O326" s="17"/>
      <c r="P326" s="17"/>
      <c r="Q326" s="17"/>
      <c r="R326" s="52"/>
      <c r="S326" s="224"/>
      <c r="T326" s="224"/>
      <c r="U326" s="224"/>
    </row>
    <row r="327" spans="1:21">
      <c r="A327" s="22">
        <f>A304+3</f>
        <v>44522</v>
      </c>
      <c r="B327" s="73" t="s">
        <v>27</v>
      </c>
      <c r="C327" s="54" t="s">
        <v>22</v>
      </c>
      <c r="D327" s="148" t="s">
        <v>10</v>
      </c>
      <c r="E327" s="158">
        <v>65</v>
      </c>
      <c r="F327" s="159" t="s">
        <v>11</v>
      </c>
      <c r="G327" s="31">
        <v>3.25</v>
      </c>
      <c r="H327" s="31"/>
      <c r="I327" s="31"/>
      <c r="K327" s="26" t="s">
        <v>22</v>
      </c>
      <c r="L327" s="27" t="s">
        <v>10</v>
      </c>
      <c r="M327" s="28">
        <v>65</v>
      </c>
      <c r="N327" s="29" t="s">
        <v>11</v>
      </c>
      <c r="S327" s="223">
        <v>3.25</v>
      </c>
    </row>
    <row r="328" spans="1:21">
      <c r="A328" s="32"/>
      <c r="B328" s="55"/>
      <c r="C328" s="56"/>
      <c r="D328" s="155" t="s">
        <v>23</v>
      </c>
      <c r="E328" s="81">
        <v>15</v>
      </c>
      <c r="F328" s="82" t="s">
        <v>11</v>
      </c>
      <c r="G328" s="31">
        <v>0.75</v>
      </c>
      <c r="H328" s="31"/>
      <c r="I328" s="31"/>
      <c r="K328" s="35"/>
      <c r="L328" s="36" t="s">
        <v>23</v>
      </c>
      <c r="M328" s="37">
        <v>15</v>
      </c>
      <c r="N328" s="38" t="s">
        <v>11</v>
      </c>
      <c r="S328" s="223">
        <v>0.75</v>
      </c>
    </row>
    <row r="329" spans="1:21">
      <c r="A329" s="32"/>
      <c r="B329" s="55"/>
      <c r="C329" s="57" t="s">
        <v>563</v>
      </c>
      <c r="D329" s="166" t="s">
        <v>382</v>
      </c>
      <c r="E329" s="81">
        <v>70</v>
      </c>
      <c r="F329" s="82" t="s">
        <v>11</v>
      </c>
      <c r="G329" s="31"/>
      <c r="H329" s="31">
        <v>2</v>
      </c>
      <c r="I329" s="31"/>
      <c r="K329" s="40" t="s">
        <v>564</v>
      </c>
      <c r="L329" s="36" t="s">
        <v>204</v>
      </c>
      <c r="M329" s="37">
        <v>25</v>
      </c>
      <c r="N329" s="38" t="s">
        <v>11</v>
      </c>
      <c r="T329" s="223">
        <f>25/35</f>
        <v>0.7142857142857143</v>
      </c>
    </row>
    <row r="330" spans="1:21">
      <c r="A330" s="32"/>
      <c r="B330" s="55"/>
      <c r="C330" s="56"/>
      <c r="D330" s="166" t="s">
        <v>378</v>
      </c>
      <c r="E330" s="81">
        <v>25</v>
      </c>
      <c r="F330" s="82" t="s">
        <v>157</v>
      </c>
      <c r="G330" s="31"/>
      <c r="H330" s="31">
        <v>0.36</v>
      </c>
      <c r="I330" s="31"/>
      <c r="K330" s="35"/>
      <c r="L330" s="36" t="s">
        <v>228</v>
      </c>
      <c r="M330" s="37">
        <v>30</v>
      </c>
      <c r="N330" s="38" t="s">
        <v>11</v>
      </c>
      <c r="T330" s="223">
        <f>30/70</f>
        <v>0.42857142857142855</v>
      </c>
    </row>
    <row r="331" spans="1:21">
      <c r="A331" s="32"/>
      <c r="B331" s="55"/>
      <c r="C331" s="56"/>
      <c r="D331" s="166" t="s">
        <v>517</v>
      </c>
      <c r="E331" s="81">
        <v>15</v>
      </c>
      <c r="F331" s="82" t="s">
        <v>157</v>
      </c>
      <c r="G331" s="31"/>
      <c r="H331" s="31"/>
      <c r="I331" s="31">
        <v>0.15</v>
      </c>
      <c r="K331" s="35"/>
      <c r="L331" s="36" t="s">
        <v>565</v>
      </c>
      <c r="M331" s="37">
        <v>15</v>
      </c>
      <c r="N331" s="38" t="s">
        <v>11</v>
      </c>
      <c r="U331" s="223">
        <v>0.15</v>
      </c>
    </row>
    <row r="332" spans="1:21">
      <c r="A332" s="32"/>
      <c r="B332" s="55"/>
      <c r="C332" s="56"/>
      <c r="D332" s="166" t="s">
        <v>19</v>
      </c>
      <c r="E332" s="81">
        <v>1</v>
      </c>
      <c r="F332" s="82" t="s">
        <v>157</v>
      </c>
      <c r="G332" s="31"/>
      <c r="H332" s="31"/>
      <c r="I332" s="31">
        <v>0.01</v>
      </c>
      <c r="K332" s="35"/>
      <c r="L332" s="36" t="s">
        <v>562</v>
      </c>
      <c r="M332" s="37">
        <v>1</v>
      </c>
      <c r="N332" s="38" t="s">
        <v>11</v>
      </c>
      <c r="O332" s="161"/>
      <c r="P332" s="161"/>
      <c r="Q332" s="161"/>
      <c r="U332" s="223">
        <v>0.01</v>
      </c>
    </row>
    <row r="333" spans="1:21" s="160" customFormat="1" ht="17.25" thickBot="1">
      <c r="A333" s="32"/>
      <c r="B333" s="55"/>
      <c r="C333" s="162"/>
      <c r="D333" s="162" t="s">
        <v>562</v>
      </c>
      <c r="E333" s="81">
        <v>1</v>
      </c>
      <c r="F333" s="82" t="s">
        <v>32</v>
      </c>
      <c r="G333" s="31"/>
      <c r="H333" s="31"/>
      <c r="I333" s="31">
        <v>0.01</v>
      </c>
      <c r="J333" s="161"/>
      <c r="K333" s="35"/>
      <c r="L333" s="36"/>
      <c r="M333" s="37"/>
      <c r="N333" s="38"/>
      <c r="O333" s="161"/>
      <c r="P333" s="161"/>
      <c r="Q333" s="161"/>
      <c r="R333" s="52"/>
      <c r="S333" s="223"/>
      <c r="T333" s="223"/>
      <c r="U333" s="223"/>
    </row>
    <row r="334" spans="1:21">
      <c r="A334" s="32"/>
      <c r="B334" s="55"/>
      <c r="C334" s="57" t="s">
        <v>460</v>
      </c>
      <c r="D334" s="166" t="s">
        <v>462</v>
      </c>
      <c r="E334" s="81">
        <v>45</v>
      </c>
      <c r="F334" s="82" t="s">
        <v>458</v>
      </c>
      <c r="G334" s="31"/>
      <c r="H334" s="31"/>
      <c r="I334" s="31">
        <v>0.45</v>
      </c>
      <c r="K334" s="40" t="s">
        <v>460</v>
      </c>
      <c r="L334" s="36" t="s">
        <v>461</v>
      </c>
      <c r="M334" s="37">
        <v>45</v>
      </c>
      <c r="N334" s="58" t="s">
        <v>11</v>
      </c>
      <c r="O334" s="26" t="s">
        <v>222</v>
      </c>
      <c r="P334" s="27" t="s">
        <v>349</v>
      </c>
      <c r="Q334" s="28">
        <v>30</v>
      </c>
      <c r="R334" s="29" t="s">
        <v>11</v>
      </c>
      <c r="U334" s="223">
        <v>0.75</v>
      </c>
    </row>
    <row r="335" spans="1:21">
      <c r="A335" s="32"/>
      <c r="B335" s="55"/>
      <c r="C335" s="56"/>
      <c r="D335" s="166" t="s">
        <v>435</v>
      </c>
      <c r="E335" s="81">
        <v>35</v>
      </c>
      <c r="F335" s="82" t="s">
        <v>458</v>
      </c>
      <c r="G335" s="31"/>
      <c r="H335" s="31">
        <v>0.64</v>
      </c>
      <c r="I335" s="31"/>
      <c r="K335" s="35"/>
      <c r="L335" s="36" t="s">
        <v>435</v>
      </c>
      <c r="M335" s="37">
        <v>35</v>
      </c>
      <c r="N335" s="58" t="s">
        <v>11</v>
      </c>
      <c r="O335" s="35"/>
      <c r="P335" s="36" t="s">
        <v>350</v>
      </c>
      <c r="Q335" s="37">
        <v>25</v>
      </c>
      <c r="R335" s="38" t="s">
        <v>11</v>
      </c>
      <c r="S335" s="223">
        <f>25/90</f>
        <v>0.27777777777777779</v>
      </c>
      <c r="T335" s="223">
        <v>0.64</v>
      </c>
    </row>
    <row r="336" spans="1:21">
      <c r="A336" s="32"/>
      <c r="B336" s="55"/>
      <c r="C336" s="56"/>
      <c r="D336" s="166" t="s">
        <v>463</v>
      </c>
      <c r="E336" s="81">
        <v>5</v>
      </c>
      <c r="F336" s="82" t="s">
        <v>458</v>
      </c>
      <c r="G336" s="31"/>
      <c r="H336" s="31"/>
      <c r="I336" s="31">
        <v>0.05</v>
      </c>
      <c r="K336" s="35"/>
      <c r="L336" s="36" t="s">
        <v>263</v>
      </c>
      <c r="M336" s="37">
        <v>5</v>
      </c>
      <c r="N336" s="58" t="s">
        <v>11</v>
      </c>
      <c r="O336" s="35"/>
      <c r="P336" s="36" t="s">
        <v>326</v>
      </c>
      <c r="Q336" s="37">
        <v>5</v>
      </c>
      <c r="R336" s="38" t="s">
        <v>11</v>
      </c>
      <c r="U336" s="223">
        <v>0.1</v>
      </c>
    </row>
    <row r="337" spans="1:21">
      <c r="A337" s="32"/>
      <c r="B337" s="55"/>
      <c r="C337" s="56"/>
      <c r="D337" s="324" t="s">
        <v>532</v>
      </c>
      <c r="E337" s="325">
        <v>5</v>
      </c>
      <c r="F337" s="326" t="s">
        <v>32</v>
      </c>
      <c r="G337" s="31"/>
      <c r="H337" s="31"/>
      <c r="I337" s="31">
        <v>0.01</v>
      </c>
      <c r="K337" s="35"/>
      <c r="L337" s="327" t="s">
        <v>531</v>
      </c>
      <c r="M337" s="328">
        <v>5</v>
      </c>
      <c r="N337" s="329" t="s">
        <v>11</v>
      </c>
      <c r="O337" s="35"/>
      <c r="P337" s="36" t="s">
        <v>351</v>
      </c>
      <c r="Q337" s="37">
        <v>5</v>
      </c>
      <c r="R337" s="38" t="s">
        <v>11</v>
      </c>
      <c r="S337" s="223">
        <f>5/85</f>
        <v>5.8823529411764705E-2</v>
      </c>
      <c r="U337" s="223">
        <v>0.01</v>
      </c>
    </row>
    <row r="338" spans="1:21">
      <c r="A338" s="32"/>
      <c r="B338" s="55"/>
      <c r="C338" s="56"/>
      <c r="D338" s="166" t="s">
        <v>143</v>
      </c>
      <c r="E338" s="81">
        <v>1</v>
      </c>
      <c r="F338" s="82" t="s">
        <v>32</v>
      </c>
      <c r="G338" s="31"/>
      <c r="H338" s="31"/>
      <c r="I338" s="31"/>
      <c r="K338" s="35"/>
      <c r="L338" s="36" t="s">
        <v>143</v>
      </c>
      <c r="M338" s="37">
        <v>1</v>
      </c>
      <c r="N338" s="58" t="s">
        <v>11</v>
      </c>
      <c r="O338" s="35"/>
      <c r="P338" s="36" t="s">
        <v>352</v>
      </c>
      <c r="Q338" s="37">
        <v>5</v>
      </c>
      <c r="R338" s="38" t="s">
        <v>11</v>
      </c>
    </row>
    <row r="339" spans="1:21" s="163" customFormat="1" ht="17.25" thickBot="1">
      <c r="A339" s="32"/>
      <c r="B339" s="55"/>
      <c r="C339" s="166"/>
      <c r="D339" s="166" t="s">
        <v>25</v>
      </c>
      <c r="E339" s="81">
        <v>1</v>
      </c>
      <c r="F339" s="82" t="s">
        <v>32</v>
      </c>
      <c r="G339" s="31"/>
      <c r="H339" s="31"/>
      <c r="I339" s="31"/>
      <c r="J339" s="164"/>
      <c r="K339" s="35"/>
      <c r="L339" s="36" t="s">
        <v>25</v>
      </c>
      <c r="M339" s="37">
        <v>1</v>
      </c>
      <c r="N339" s="58" t="s">
        <v>11</v>
      </c>
      <c r="O339" s="41"/>
      <c r="P339" s="42" t="s">
        <v>280</v>
      </c>
      <c r="Q339" s="49"/>
      <c r="R339" s="43" t="s">
        <v>11</v>
      </c>
      <c r="S339" s="223"/>
      <c r="T339" s="223"/>
      <c r="U339" s="223"/>
    </row>
    <row r="340" spans="1:21">
      <c r="A340" s="32"/>
      <c r="B340" s="55"/>
      <c r="C340" s="57" t="s">
        <v>12</v>
      </c>
      <c r="D340" s="155" t="s">
        <v>12</v>
      </c>
      <c r="E340" s="81">
        <v>70</v>
      </c>
      <c r="F340" s="82" t="s">
        <v>11</v>
      </c>
      <c r="G340" s="31" t="s">
        <v>256</v>
      </c>
      <c r="H340" s="31" t="s">
        <v>256</v>
      </c>
      <c r="I340" s="31">
        <v>0.7</v>
      </c>
      <c r="K340" s="40" t="s">
        <v>12</v>
      </c>
      <c r="L340" s="36" t="s">
        <v>12</v>
      </c>
      <c r="M340" s="37">
        <v>70</v>
      </c>
      <c r="N340" s="38" t="s">
        <v>11</v>
      </c>
      <c r="O340" s="30"/>
      <c r="P340" s="30"/>
      <c r="Q340" s="30"/>
      <c r="R340" s="31"/>
      <c r="S340" s="223" t="s">
        <v>256</v>
      </c>
      <c r="T340" s="223" t="s">
        <v>256</v>
      </c>
      <c r="U340" s="223">
        <v>0.7</v>
      </c>
    </row>
    <row r="341" spans="1:21">
      <c r="A341" s="32"/>
      <c r="B341" s="55"/>
      <c r="C341" s="56"/>
      <c r="D341" s="155" t="s">
        <v>13</v>
      </c>
      <c r="E341" s="81">
        <v>1</v>
      </c>
      <c r="F341" s="82" t="s">
        <v>11</v>
      </c>
      <c r="G341" s="31" t="s">
        <v>256</v>
      </c>
      <c r="H341" s="31" t="s">
        <v>256</v>
      </c>
      <c r="I341" s="31">
        <v>0</v>
      </c>
      <c r="K341" s="35"/>
      <c r="L341" s="36" t="s">
        <v>13</v>
      </c>
      <c r="M341" s="37">
        <v>1</v>
      </c>
      <c r="N341" s="38" t="s">
        <v>11</v>
      </c>
      <c r="S341" s="223" t="s">
        <v>256</v>
      </c>
      <c r="T341" s="223" t="s">
        <v>256</v>
      </c>
      <c r="U341" s="223">
        <v>0.01</v>
      </c>
    </row>
    <row r="342" spans="1:21">
      <c r="A342" s="32"/>
      <c r="B342" s="55"/>
      <c r="C342" s="57" t="s">
        <v>465</v>
      </c>
      <c r="D342" s="166" t="s">
        <v>466</v>
      </c>
      <c r="E342" s="81">
        <v>10</v>
      </c>
      <c r="F342" s="82" t="s">
        <v>11</v>
      </c>
      <c r="G342" s="31" t="s">
        <v>256</v>
      </c>
      <c r="H342" s="31" t="s">
        <v>256</v>
      </c>
      <c r="I342" s="31">
        <v>0.1</v>
      </c>
      <c r="K342" s="40" t="s">
        <v>465</v>
      </c>
      <c r="L342" s="36" t="s">
        <v>466</v>
      </c>
      <c r="M342" s="37">
        <v>10</v>
      </c>
      <c r="N342" s="38" t="s">
        <v>11</v>
      </c>
      <c r="T342" s="223" t="s">
        <v>256</v>
      </c>
      <c r="U342" s="223">
        <v>0.1</v>
      </c>
    </row>
    <row r="343" spans="1:21">
      <c r="A343" s="32"/>
      <c r="B343" s="55"/>
      <c r="C343" s="56"/>
      <c r="D343" s="166" t="s">
        <v>224</v>
      </c>
      <c r="E343" s="81">
        <v>15</v>
      </c>
      <c r="F343" s="82" t="s">
        <v>11</v>
      </c>
      <c r="G343" s="31" t="s">
        <v>256</v>
      </c>
      <c r="H343" s="291">
        <v>0.1875</v>
      </c>
      <c r="I343" s="31" t="s">
        <v>256</v>
      </c>
      <c r="K343" s="35"/>
      <c r="L343" s="36" t="s">
        <v>224</v>
      </c>
      <c r="M343" s="37">
        <v>15</v>
      </c>
      <c r="N343" s="38" t="s">
        <v>11</v>
      </c>
      <c r="O343" s="161"/>
      <c r="P343" s="161"/>
      <c r="Q343" s="161"/>
      <c r="T343" s="223">
        <v>0.1875</v>
      </c>
      <c r="U343" s="223" t="s">
        <v>256</v>
      </c>
    </row>
    <row r="344" spans="1:21" s="160" customFormat="1">
      <c r="A344" s="32"/>
      <c r="B344" s="55"/>
      <c r="C344" s="162"/>
      <c r="D344" s="166" t="s">
        <v>276</v>
      </c>
      <c r="E344" s="81">
        <v>5</v>
      </c>
      <c r="F344" s="82" t="s">
        <v>11</v>
      </c>
      <c r="G344" s="31" t="s">
        <v>256</v>
      </c>
      <c r="H344" s="291">
        <v>9.0909090909090912E-2</v>
      </c>
      <c r="I344" s="31" t="s">
        <v>256</v>
      </c>
      <c r="J344" s="161"/>
      <c r="K344" s="35"/>
      <c r="L344" s="36" t="s">
        <v>276</v>
      </c>
      <c r="M344" s="37">
        <v>5</v>
      </c>
      <c r="N344" s="38" t="s">
        <v>11</v>
      </c>
      <c r="O344" s="17"/>
      <c r="P344" s="17"/>
      <c r="Q344" s="17"/>
      <c r="R344" s="52"/>
      <c r="S344" s="223"/>
      <c r="T344" s="223">
        <v>9.0909090909090912E-2</v>
      </c>
      <c r="U344" s="223" t="s">
        <v>256</v>
      </c>
    </row>
    <row r="345" spans="1:21" ht="17.25" thickBot="1">
      <c r="A345" s="45"/>
      <c r="B345" s="59"/>
      <c r="C345" s="60" t="s">
        <v>14</v>
      </c>
      <c r="D345" s="63" t="s">
        <v>14</v>
      </c>
      <c r="E345" s="150">
        <v>1</v>
      </c>
      <c r="F345" s="149" t="s">
        <v>20</v>
      </c>
      <c r="G345" s="31"/>
      <c r="H345" s="31"/>
      <c r="I345" s="31"/>
      <c r="K345" s="48" t="s">
        <v>14</v>
      </c>
      <c r="L345" s="42" t="s">
        <v>14</v>
      </c>
      <c r="M345" s="49">
        <v>1</v>
      </c>
      <c r="N345" s="43" t="s">
        <v>20</v>
      </c>
      <c r="O345" s="51"/>
      <c r="P345" s="51"/>
      <c r="Q345" s="51"/>
      <c r="R345" s="62"/>
      <c r="S345" s="319">
        <f>SUM(S327:S344)</f>
        <v>4.3366013071895422</v>
      </c>
      <c r="T345" s="319">
        <f t="shared" ref="T345:U345" si="12">SUM(T327:T344)</f>
        <v>2.0612662337662337</v>
      </c>
      <c r="U345" s="319">
        <f t="shared" si="12"/>
        <v>1.83</v>
      </c>
    </row>
    <row r="346" spans="1:21" s="167" customFormat="1" ht="17.25" thickBot="1">
      <c r="A346" s="72"/>
      <c r="B346" s="62"/>
      <c r="C346" s="51"/>
      <c r="D346" s="51"/>
      <c r="E346" s="62"/>
      <c r="F346" s="62"/>
      <c r="G346" s="62"/>
      <c r="H346" s="62"/>
      <c r="I346" s="62"/>
      <c r="J346" s="51"/>
      <c r="K346" s="51"/>
      <c r="L346" s="51"/>
      <c r="M346" s="62"/>
      <c r="N346" s="62"/>
      <c r="O346" s="17"/>
      <c r="P346" s="17"/>
      <c r="Q346" s="17"/>
      <c r="R346" s="52"/>
      <c r="S346" s="224"/>
      <c r="T346" s="224"/>
      <c r="U346" s="224"/>
    </row>
    <row r="347" spans="1:21">
      <c r="A347" s="22">
        <f>A327+1</f>
        <v>44523</v>
      </c>
      <c r="B347" s="73" t="s">
        <v>26</v>
      </c>
      <c r="C347" s="54" t="s">
        <v>119</v>
      </c>
      <c r="D347" s="148" t="s">
        <v>120</v>
      </c>
      <c r="E347" s="158">
        <v>70</v>
      </c>
      <c r="F347" s="159" t="s">
        <v>11</v>
      </c>
      <c r="G347" s="31">
        <v>3.5</v>
      </c>
      <c r="H347" s="31"/>
      <c r="I347" s="31"/>
      <c r="K347" s="26" t="s">
        <v>119</v>
      </c>
      <c r="L347" s="27" t="s">
        <v>120</v>
      </c>
      <c r="M347" s="28">
        <v>70</v>
      </c>
      <c r="N347" s="29" t="s">
        <v>11</v>
      </c>
      <c r="S347" s="223">
        <v>3.5</v>
      </c>
    </row>
    <row r="348" spans="1:21">
      <c r="A348" s="32"/>
      <c r="B348" s="55"/>
      <c r="C348" s="57" t="s">
        <v>184</v>
      </c>
      <c r="D348" s="166" t="s">
        <v>353</v>
      </c>
      <c r="E348" s="81">
        <v>70</v>
      </c>
      <c r="F348" s="82" t="s">
        <v>11</v>
      </c>
      <c r="G348" s="31"/>
      <c r="H348" s="31">
        <v>2</v>
      </c>
      <c r="I348" s="31"/>
      <c r="K348" s="40" t="s">
        <v>205</v>
      </c>
      <c r="L348" s="36" t="s">
        <v>200</v>
      </c>
      <c r="M348" s="37">
        <v>35</v>
      </c>
      <c r="N348" s="38" t="s">
        <v>11</v>
      </c>
      <c r="T348" s="223">
        <f>35/55</f>
        <v>0.63636363636363635</v>
      </c>
    </row>
    <row r="349" spans="1:21">
      <c r="A349" s="32"/>
      <c r="B349" s="55"/>
      <c r="C349" s="56"/>
      <c r="D349" s="166" t="s">
        <v>312</v>
      </c>
      <c r="E349" s="81">
        <v>20</v>
      </c>
      <c r="F349" s="82" t="s">
        <v>11</v>
      </c>
      <c r="G349" s="31">
        <v>0.22</v>
      </c>
      <c r="H349" s="31"/>
      <c r="I349" s="31"/>
      <c r="K349" s="35"/>
      <c r="L349" s="36" t="s">
        <v>312</v>
      </c>
      <c r="M349" s="37">
        <v>20</v>
      </c>
      <c r="N349" s="38" t="s">
        <v>11</v>
      </c>
      <c r="S349" s="223">
        <v>0.16666666666666666</v>
      </c>
      <c r="T349" s="223" t="s">
        <v>256</v>
      </c>
      <c r="U349" s="223" t="s">
        <v>256</v>
      </c>
    </row>
    <row r="350" spans="1:21">
      <c r="A350" s="32"/>
      <c r="B350" s="55"/>
      <c r="C350" s="56"/>
      <c r="D350" s="166" t="s">
        <v>339</v>
      </c>
      <c r="E350" s="81">
        <v>10</v>
      </c>
      <c r="F350" s="82" t="s">
        <v>11</v>
      </c>
      <c r="G350" s="31"/>
      <c r="H350" s="31"/>
      <c r="I350" s="31">
        <v>0.1</v>
      </c>
      <c r="K350" s="35"/>
      <c r="L350" s="36" t="s">
        <v>339</v>
      </c>
      <c r="M350" s="37">
        <v>10</v>
      </c>
      <c r="N350" s="38" t="s">
        <v>11</v>
      </c>
      <c r="S350" s="223" t="s">
        <v>256</v>
      </c>
      <c r="T350" s="223" t="s">
        <v>256</v>
      </c>
      <c r="U350" s="223">
        <v>0.1</v>
      </c>
    </row>
    <row r="351" spans="1:21">
      <c r="A351" s="32"/>
      <c r="B351" s="55"/>
      <c r="C351" s="56"/>
      <c r="D351" s="166" t="s">
        <v>338</v>
      </c>
      <c r="E351" s="81">
        <v>5</v>
      </c>
      <c r="F351" s="82" t="s">
        <v>11</v>
      </c>
      <c r="G351" s="31"/>
      <c r="H351" s="31"/>
      <c r="I351" s="31">
        <v>0.05</v>
      </c>
      <c r="K351" s="35"/>
      <c r="L351" s="36" t="s">
        <v>338</v>
      </c>
      <c r="M351" s="37">
        <v>5</v>
      </c>
      <c r="N351" s="38" t="s">
        <v>11</v>
      </c>
      <c r="S351" s="223" t="s">
        <v>256</v>
      </c>
      <c r="T351" s="223" t="s">
        <v>256</v>
      </c>
      <c r="U351" s="223">
        <v>0.05</v>
      </c>
    </row>
    <row r="352" spans="1:21" s="163" customFormat="1">
      <c r="A352" s="32"/>
      <c r="B352" s="55"/>
      <c r="C352" s="166"/>
      <c r="D352" s="166" t="s">
        <v>324</v>
      </c>
      <c r="E352" s="81">
        <v>3</v>
      </c>
      <c r="F352" s="82" t="s">
        <v>11</v>
      </c>
      <c r="G352" s="31"/>
      <c r="H352" s="31"/>
      <c r="I352" s="31">
        <v>0.03</v>
      </c>
      <c r="J352" s="164"/>
      <c r="K352" s="35"/>
      <c r="L352" s="36" t="s">
        <v>347</v>
      </c>
      <c r="M352" s="37">
        <v>3</v>
      </c>
      <c r="N352" s="38" t="s">
        <v>11</v>
      </c>
      <c r="O352" s="164"/>
      <c r="P352" s="164"/>
      <c r="Q352" s="164"/>
      <c r="R352" s="52"/>
      <c r="S352" s="223" t="s">
        <v>256</v>
      </c>
      <c r="T352" s="223" t="s">
        <v>256</v>
      </c>
      <c r="U352" s="223">
        <v>0.03</v>
      </c>
    </row>
    <row r="353" spans="1:21" ht="17.25" thickBot="1">
      <c r="A353" s="32"/>
      <c r="B353" s="55"/>
      <c r="C353" s="56"/>
      <c r="D353" s="166" t="s">
        <v>323</v>
      </c>
      <c r="E353" s="81">
        <v>2</v>
      </c>
      <c r="F353" s="82" t="s">
        <v>11</v>
      </c>
      <c r="G353" s="31"/>
      <c r="H353" s="31"/>
      <c r="I353" s="31">
        <v>0.02</v>
      </c>
      <c r="K353" s="35"/>
      <c r="L353" s="36" t="s">
        <v>348</v>
      </c>
      <c r="M353" s="37">
        <v>2</v>
      </c>
      <c r="N353" s="38" t="s">
        <v>11</v>
      </c>
      <c r="S353" s="223" t="s">
        <v>256</v>
      </c>
      <c r="T353" s="223" t="s">
        <v>256</v>
      </c>
      <c r="U353" s="223">
        <v>0.02</v>
      </c>
    </row>
    <row r="354" spans="1:21" ht="33">
      <c r="A354" s="32"/>
      <c r="B354" s="55"/>
      <c r="C354" s="57" t="s">
        <v>185</v>
      </c>
      <c r="D354" s="166" t="s">
        <v>307</v>
      </c>
      <c r="E354" s="81">
        <v>25</v>
      </c>
      <c r="F354" s="82" t="s">
        <v>32</v>
      </c>
      <c r="G354" s="31"/>
      <c r="H354" s="31"/>
      <c r="I354" s="31">
        <v>0.25</v>
      </c>
      <c r="K354" s="40" t="s">
        <v>185</v>
      </c>
      <c r="L354" s="36" t="s">
        <v>307</v>
      </c>
      <c r="M354" s="37">
        <v>25</v>
      </c>
      <c r="N354" s="38" t="s">
        <v>11</v>
      </c>
      <c r="O354" s="24" t="s">
        <v>547</v>
      </c>
      <c r="P354" s="27" t="s">
        <v>459</v>
      </c>
      <c r="Q354" s="27">
        <v>45</v>
      </c>
      <c r="R354" s="29" t="s">
        <v>112</v>
      </c>
      <c r="T354" s="223">
        <f>45/55</f>
        <v>0.81818181818181823</v>
      </c>
      <c r="U354" s="223">
        <v>0.25</v>
      </c>
    </row>
    <row r="355" spans="1:21">
      <c r="A355" s="32"/>
      <c r="B355" s="55"/>
      <c r="C355" s="56"/>
      <c r="D355" s="166" t="s">
        <v>233</v>
      </c>
      <c r="E355" s="81">
        <v>15</v>
      </c>
      <c r="F355" s="82" t="s">
        <v>32</v>
      </c>
      <c r="G355" s="31">
        <v>1</v>
      </c>
      <c r="H355" s="31"/>
      <c r="I355" s="31"/>
      <c r="K355" s="35"/>
      <c r="L355" s="36" t="s">
        <v>233</v>
      </c>
      <c r="M355" s="37">
        <v>15</v>
      </c>
      <c r="N355" s="38" t="s">
        <v>11</v>
      </c>
      <c r="O355" s="70"/>
      <c r="P355" s="36" t="s">
        <v>548</v>
      </c>
      <c r="Q355" s="36">
        <v>5</v>
      </c>
      <c r="R355" s="38" t="s">
        <v>112</v>
      </c>
      <c r="S355" s="223">
        <f>1+5/85</f>
        <v>1.0588235294117647</v>
      </c>
    </row>
    <row r="356" spans="1:21">
      <c r="A356" s="32"/>
      <c r="B356" s="55"/>
      <c r="C356" s="56"/>
      <c r="D356" s="166" t="s">
        <v>306</v>
      </c>
      <c r="E356" s="81">
        <v>10</v>
      </c>
      <c r="F356" s="82" t="s">
        <v>32</v>
      </c>
      <c r="G356" s="31"/>
      <c r="H356" s="31"/>
      <c r="I356" s="31">
        <v>0.1</v>
      </c>
      <c r="K356" s="35"/>
      <c r="L356" s="36" t="s">
        <v>314</v>
      </c>
      <c r="M356" s="37">
        <v>10</v>
      </c>
      <c r="N356" s="38" t="s">
        <v>11</v>
      </c>
      <c r="O356" s="70"/>
      <c r="P356" s="36"/>
      <c r="Q356" s="36"/>
      <c r="R356" s="38"/>
      <c r="U356" s="223">
        <v>0.1</v>
      </c>
    </row>
    <row r="357" spans="1:21" s="113" customFormat="1" ht="17.25" thickBot="1">
      <c r="A357" s="32"/>
      <c r="B357" s="55"/>
      <c r="C357" s="117"/>
      <c r="D357" s="155" t="s">
        <v>314</v>
      </c>
      <c r="E357" s="81">
        <v>5</v>
      </c>
      <c r="F357" s="82" t="s">
        <v>32</v>
      </c>
      <c r="G357" s="31"/>
      <c r="H357" s="31"/>
      <c r="I357" s="31">
        <v>0.05</v>
      </c>
      <c r="J357" s="114"/>
      <c r="K357" s="35"/>
      <c r="L357" s="169" t="s">
        <v>559</v>
      </c>
      <c r="M357" s="170">
        <v>10</v>
      </c>
      <c r="N357" s="171" t="s">
        <v>11</v>
      </c>
      <c r="O357" s="71"/>
      <c r="P357" s="42"/>
      <c r="Q357" s="42"/>
      <c r="R357" s="43"/>
      <c r="S357" s="223"/>
      <c r="T357" s="223"/>
      <c r="U357" s="223">
        <v>0.1</v>
      </c>
    </row>
    <row r="358" spans="1:21" s="113" customFormat="1">
      <c r="A358" s="32"/>
      <c r="B358" s="55"/>
      <c r="C358" s="117"/>
      <c r="D358" s="166" t="s">
        <v>559</v>
      </c>
      <c r="E358" s="81">
        <v>5</v>
      </c>
      <c r="F358" s="82" t="s">
        <v>32</v>
      </c>
      <c r="G358" s="31"/>
      <c r="H358" s="31"/>
      <c r="I358" s="31">
        <v>0.05</v>
      </c>
      <c r="J358" s="114"/>
      <c r="K358" s="35"/>
      <c r="L358" s="111"/>
      <c r="M358" s="111"/>
      <c r="N358" s="112"/>
      <c r="O358" s="114"/>
      <c r="P358" s="114"/>
      <c r="Q358" s="114"/>
      <c r="R358" s="52"/>
      <c r="S358" s="223" t="s">
        <v>256</v>
      </c>
      <c r="T358" s="223" t="s">
        <v>256</v>
      </c>
      <c r="U358" s="223"/>
    </row>
    <row r="359" spans="1:21" s="113" customFormat="1">
      <c r="A359" s="32"/>
      <c r="B359" s="55"/>
      <c r="C359" s="117"/>
      <c r="D359" s="155" t="s">
        <v>133</v>
      </c>
      <c r="E359" s="81">
        <v>1</v>
      </c>
      <c r="F359" s="82" t="s">
        <v>32</v>
      </c>
      <c r="G359" s="31"/>
      <c r="H359" s="31"/>
      <c r="I359" s="31">
        <v>0.01</v>
      </c>
      <c r="J359" s="114"/>
      <c r="K359" s="35"/>
      <c r="L359" s="36"/>
      <c r="M359" s="37"/>
      <c r="N359" s="38"/>
      <c r="O359" s="17"/>
      <c r="P359" s="17"/>
      <c r="Q359" s="17"/>
      <c r="R359" s="52"/>
      <c r="S359" s="223" t="s">
        <v>256</v>
      </c>
      <c r="T359" s="223" t="s">
        <v>256</v>
      </c>
      <c r="U359" s="223"/>
    </row>
    <row r="360" spans="1:21">
      <c r="A360" s="32"/>
      <c r="B360" s="55"/>
      <c r="C360" s="57" t="s">
        <v>12</v>
      </c>
      <c r="D360" s="155" t="s">
        <v>12</v>
      </c>
      <c r="E360" s="81">
        <v>70</v>
      </c>
      <c r="F360" s="82" t="s">
        <v>525</v>
      </c>
      <c r="G360" s="31"/>
      <c r="H360" s="31"/>
      <c r="I360" s="31">
        <v>0.7</v>
      </c>
      <c r="K360" s="40" t="s">
        <v>12</v>
      </c>
      <c r="L360" s="36" t="s">
        <v>12</v>
      </c>
      <c r="M360" s="37">
        <v>70</v>
      </c>
      <c r="N360" s="38" t="s">
        <v>11</v>
      </c>
      <c r="U360" s="223">
        <v>0.7</v>
      </c>
    </row>
    <row r="361" spans="1:21" s="163" customFormat="1">
      <c r="A361" s="32"/>
      <c r="B361" s="55"/>
      <c r="C361" s="166"/>
      <c r="D361" s="166" t="s">
        <v>532</v>
      </c>
      <c r="E361" s="81">
        <v>3</v>
      </c>
      <c r="F361" s="82" t="s">
        <v>525</v>
      </c>
      <c r="G361" s="31"/>
      <c r="H361" s="31"/>
      <c r="I361" s="31">
        <v>0.03</v>
      </c>
      <c r="J361" s="164"/>
      <c r="K361" s="35"/>
      <c r="L361" s="36" t="s">
        <v>531</v>
      </c>
      <c r="M361" s="37">
        <v>3</v>
      </c>
      <c r="N361" s="38" t="s">
        <v>11</v>
      </c>
      <c r="O361" s="164"/>
      <c r="P361" s="164"/>
      <c r="Q361" s="164"/>
      <c r="R361" s="52"/>
      <c r="S361" s="223"/>
      <c r="T361" s="223"/>
      <c r="U361" s="223">
        <v>0.03</v>
      </c>
    </row>
    <row r="362" spans="1:21">
      <c r="A362" s="32"/>
      <c r="B362" s="55"/>
      <c r="C362" s="56"/>
      <c r="D362" s="166" t="s">
        <v>218</v>
      </c>
      <c r="E362" s="81">
        <v>1</v>
      </c>
      <c r="F362" s="82" t="s">
        <v>11</v>
      </c>
      <c r="G362" s="31"/>
      <c r="H362" s="31"/>
      <c r="I362" s="31">
        <v>0.01</v>
      </c>
      <c r="K362" s="35"/>
      <c r="L362" s="36" t="s">
        <v>218</v>
      </c>
      <c r="M362" s="37">
        <v>1</v>
      </c>
      <c r="N362" s="38" t="s">
        <v>11</v>
      </c>
      <c r="U362" s="223">
        <v>0.01</v>
      </c>
    </row>
    <row r="363" spans="1:21">
      <c r="A363" s="32"/>
      <c r="B363" s="55"/>
      <c r="C363" s="57" t="s">
        <v>354</v>
      </c>
      <c r="D363" s="166" t="s">
        <v>535</v>
      </c>
      <c r="E363" s="81">
        <v>25</v>
      </c>
      <c r="F363" s="82" t="s">
        <v>11</v>
      </c>
      <c r="G363" s="31"/>
      <c r="H363" s="31"/>
      <c r="I363" s="31">
        <v>0.25</v>
      </c>
      <c r="K363" s="40" t="s">
        <v>252</v>
      </c>
      <c r="L363" s="36" t="s">
        <v>536</v>
      </c>
      <c r="M363" s="37">
        <v>25</v>
      </c>
      <c r="N363" s="38" t="s">
        <v>11</v>
      </c>
      <c r="U363" s="223">
        <v>0.25</v>
      </c>
    </row>
    <row r="364" spans="1:21">
      <c r="A364" s="32"/>
      <c r="B364" s="55"/>
      <c r="C364" s="56"/>
      <c r="D364" s="166" t="s">
        <v>318</v>
      </c>
      <c r="E364" s="81">
        <v>5</v>
      </c>
      <c r="F364" s="82" t="s">
        <v>11</v>
      </c>
      <c r="G364" s="31"/>
      <c r="H364" s="31"/>
      <c r="I364" s="31">
        <v>0.05</v>
      </c>
      <c r="K364" s="35"/>
      <c r="L364" s="36" t="s">
        <v>319</v>
      </c>
      <c r="M364" s="37">
        <v>5</v>
      </c>
      <c r="N364" s="38" t="s">
        <v>11</v>
      </c>
      <c r="O364" s="161"/>
      <c r="P364" s="161"/>
      <c r="Q364" s="161"/>
      <c r="U364" s="223">
        <v>0.05</v>
      </c>
    </row>
    <row r="365" spans="1:21" s="160" customFormat="1">
      <c r="A365" s="32"/>
      <c r="B365" s="55"/>
      <c r="C365" s="162"/>
      <c r="D365" s="166" t="s">
        <v>613</v>
      </c>
      <c r="E365" s="81"/>
      <c r="F365" s="82" t="s">
        <v>11</v>
      </c>
      <c r="G365" s="31" t="s">
        <v>256</v>
      </c>
      <c r="H365" s="31" t="s">
        <v>256</v>
      </c>
      <c r="I365" s="31"/>
      <c r="J365" s="161"/>
      <c r="K365" s="35"/>
      <c r="L365" s="36"/>
      <c r="M365" s="37"/>
      <c r="N365" s="38"/>
      <c r="O365" s="17"/>
      <c r="P365" s="17"/>
      <c r="Q365" s="17"/>
      <c r="R365" s="52"/>
      <c r="S365" s="223"/>
      <c r="T365" s="223"/>
      <c r="U365" s="223"/>
    </row>
    <row r="366" spans="1:21" ht="17.25" thickBot="1">
      <c r="A366" s="45"/>
      <c r="B366" s="59"/>
      <c r="C366" s="60" t="s">
        <v>634</v>
      </c>
      <c r="D366" s="63" t="s">
        <v>635</v>
      </c>
      <c r="E366" s="150">
        <v>1</v>
      </c>
      <c r="F366" s="149" t="s">
        <v>20</v>
      </c>
      <c r="G366" s="31"/>
      <c r="H366" s="31"/>
      <c r="I366" s="31"/>
      <c r="K366" s="48" t="s">
        <v>635</v>
      </c>
      <c r="L366" s="42" t="s">
        <v>635</v>
      </c>
      <c r="M366" s="49">
        <v>1</v>
      </c>
      <c r="N366" s="43" t="s">
        <v>20</v>
      </c>
      <c r="O366" s="51"/>
      <c r="P366" s="51"/>
      <c r="Q366" s="51"/>
      <c r="R366" s="62"/>
      <c r="S366" s="319">
        <f>SUM(S347:S365)</f>
        <v>4.7254901960784315</v>
      </c>
      <c r="T366" s="319">
        <f t="shared" ref="T366:U366" si="13">SUM(T347:T365)</f>
        <v>1.4545454545454546</v>
      </c>
      <c r="U366" s="319">
        <f t="shared" si="13"/>
        <v>1.6900000000000002</v>
      </c>
    </row>
    <row r="367" spans="1:21" s="167" customFormat="1" ht="17.25" thickBot="1">
      <c r="A367" s="72"/>
      <c r="B367" s="62"/>
      <c r="C367" s="51"/>
      <c r="D367" s="51"/>
      <c r="E367" s="62"/>
      <c r="F367" s="62"/>
      <c r="G367" s="62"/>
      <c r="H367" s="62"/>
      <c r="I367" s="62"/>
      <c r="J367" s="51"/>
      <c r="K367" s="51"/>
      <c r="L367" s="51"/>
      <c r="M367" s="62"/>
      <c r="N367" s="62"/>
      <c r="O367" s="17"/>
      <c r="P367" s="17"/>
      <c r="Q367" s="17"/>
      <c r="R367" s="52"/>
      <c r="S367" s="224"/>
      <c r="T367" s="224"/>
      <c r="U367" s="224"/>
    </row>
    <row r="368" spans="1:21">
      <c r="A368" s="22">
        <f>A347+1</f>
        <v>44524</v>
      </c>
      <c r="B368" s="73" t="s">
        <v>28</v>
      </c>
      <c r="C368" s="54" t="s">
        <v>135</v>
      </c>
      <c r="D368" s="148" t="s">
        <v>10</v>
      </c>
      <c r="E368" s="158">
        <v>65</v>
      </c>
      <c r="F368" s="159" t="s">
        <v>32</v>
      </c>
      <c r="G368" s="31">
        <v>3.25</v>
      </c>
      <c r="H368" s="31"/>
      <c r="I368" s="31"/>
      <c r="K368" s="26"/>
      <c r="L368" s="27"/>
      <c r="M368" s="28"/>
      <c r="N368" s="29"/>
    </row>
    <row r="369" spans="1:21">
      <c r="A369" s="32"/>
      <c r="B369" s="55"/>
      <c r="C369" s="166"/>
      <c r="D369" s="166" t="s">
        <v>136</v>
      </c>
      <c r="E369" s="81">
        <v>15</v>
      </c>
      <c r="F369" s="82" t="s">
        <v>32</v>
      </c>
      <c r="G369" s="31">
        <v>0.75</v>
      </c>
      <c r="H369" s="31"/>
      <c r="I369" s="31"/>
      <c r="K369" s="35"/>
      <c r="L369" s="36"/>
      <c r="M369" s="37"/>
      <c r="N369" s="38"/>
    </row>
    <row r="370" spans="1:21">
      <c r="A370" s="32"/>
      <c r="B370" s="55"/>
      <c r="C370" s="57" t="s">
        <v>238</v>
      </c>
      <c r="D370" s="166" t="s">
        <v>300</v>
      </c>
      <c r="E370" s="81">
        <v>80</v>
      </c>
      <c r="F370" s="82" t="s">
        <v>32</v>
      </c>
      <c r="G370" s="31"/>
      <c r="H370" s="31">
        <v>2.29</v>
      </c>
      <c r="I370" s="31"/>
      <c r="K370" s="40"/>
      <c r="L370" s="36"/>
      <c r="M370" s="37"/>
      <c r="N370" s="38"/>
    </row>
    <row r="371" spans="1:21">
      <c r="A371" s="32"/>
      <c r="B371" s="55"/>
      <c r="C371" s="166"/>
      <c r="D371" s="166" t="s">
        <v>355</v>
      </c>
      <c r="E371" s="81">
        <v>25</v>
      </c>
      <c r="F371" s="82" t="s">
        <v>32</v>
      </c>
      <c r="G371" s="31">
        <v>0.28000000000000003</v>
      </c>
      <c r="H371" s="31"/>
      <c r="I371" s="31"/>
      <c r="K371" s="35"/>
      <c r="L371" s="36"/>
      <c r="M371" s="37"/>
      <c r="N371" s="38"/>
    </row>
    <row r="372" spans="1:21">
      <c r="A372" s="32"/>
      <c r="B372" s="55"/>
      <c r="C372" s="166"/>
      <c r="D372" s="166" t="s">
        <v>303</v>
      </c>
      <c r="E372" s="81">
        <v>10</v>
      </c>
      <c r="F372" s="82" t="s">
        <v>32</v>
      </c>
      <c r="G372" s="31">
        <v>0.18</v>
      </c>
      <c r="H372" s="31"/>
      <c r="I372" s="31"/>
      <c r="K372" s="35"/>
      <c r="L372" s="36"/>
      <c r="M372" s="37"/>
      <c r="N372" s="38"/>
    </row>
    <row r="373" spans="1:21">
      <c r="A373" s="32"/>
      <c r="B373" s="55"/>
      <c r="C373" s="166"/>
      <c r="D373" s="166" t="s">
        <v>162</v>
      </c>
      <c r="E373" s="81"/>
      <c r="F373" s="82" t="s">
        <v>32</v>
      </c>
      <c r="G373" s="31"/>
      <c r="H373" s="31"/>
      <c r="I373" s="31"/>
      <c r="K373" s="35"/>
      <c r="L373" s="36"/>
      <c r="M373" s="37"/>
      <c r="N373" s="38"/>
    </row>
    <row r="374" spans="1:21">
      <c r="A374" s="32"/>
      <c r="B374" s="55"/>
      <c r="C374" s="57" t="s">
        <v>447</v>
      </c>
      <c r="D374" s="166" t="s">
        <v>459</v>
      </c>
      <c r="E374" s="81">
        <v>45</v>
      </c>
      <c r="F374" s="82" t="s">
        <v>11</v>
      </c>
      <c r="G374" s="31"/>
      <c r="H374" s="31">
        <v>0.82</v>
      </c>
      <c r="I374" s="31"/>
      <c r="K374" s="40"/>
      <c r="L374" s="36"/>
      <c r="M374" s="37"/>
      <c r="N374" s="38"/>
    </row>
    <row r="375" spans="1:21">
      <c r="A375" s="32"/>
      <c r="B375" s="55"/>
      <c r="C375" s="166"/>
      <c r="D375" s="166" t="s">
        <v>346</v>
      </c>
      <c r="E375" s="81">
        <v>4</v>
      </c>
      <c r="F375" s="82" t="s">
        <v>11</v>
      </c>
      <c r="G375" s="31">
        <v>0.05</v>
      </c>
      <c r="H375" s="31"/>
      <c r="I375" s="31"/>
      <c r="K375" s="35"/>
      <c r="L375" s="36"/>
      <c r="M375" s="37"/>
      <c r="N375" s="38"/>
    </row>
    <row r="376" spans="1:21">
      <c r="A376" s="32"/>
      <c r="B376" s="55"/>
      <c r="C376" s="166"/>
      <c r="D376" s="166" t="s">
        <v>440</v>
      </c>
      <c r="E376" s="81">
        <v>1</v>
      </c>
      <c r="F376" s="82" t="s">
        <v>11</v>
      </c>
      <c r="G376" s="31"/>
      <c r="H376" s="31"/>
      <c r="I376" s="31">
        <v>0.01</v>
      </c>
      <c r="K376" s="35"/>
      <c r="L376" s="36"/>
      <c r="M376" s="37"/>
      <c r="N376" s="38"/>
    </row>
    <row r="377" spans="1:21">
      <c r="A377" s="32"/>
      <c r="B377" s="55"/>
      <c r="C377" s="57" t="s">
        <v>12</v>
      </c>
      <c r="D377" s="166" t="s">
        <v>12</v>
      </c>
      <c r="E377" s="81">
        <v>70</v>
      </c>
      <c r="F377" s="82" t="s">
        <v>11</v>
      </c>
      <c r="G377" s="31"/>
      <c r="H377" s="31"/>
      <c r="I377" s="31">
        <v>0.7</v>
      </c>
      <c r="K377" s="40"/>
      <c r="L377" s="36"/>
      <c r="M377" s="37"/>
      <c r="N377" s="38"/>
    </row>
    <row r="378" spans="1:21">
      <c r="A378" s="32"/>
      <c r="B378" s="55"/>
      <c r="C378" s="166"/>
      <c r="D378" s="166" t="s">
        <v>529</v>
      </c>
      <c r="E378" s="81">
        <v>3</v>
      </c>
      <c r="F378" s="82" t="s">
        <v>11</v>
      </c>
      <c r="G378" s="31"/>
      <c r="H378" s="31"/>
      <c r="I378" s="31">
        <v>0.03</v>
      </c>
      <c r="K378" s="35"/>
      <c r="L378" s="36"/>
      <c r="M378" s="37"/>
      <c r="N378" s="38"/>
    </row>
    <row r="379" spans="1:21" s="163" customFormat="1">
      <c r="A379" s="32"/>
      <c r="B379" s="55"/>
      <c r="C379" s="166"/>
      <c r="D379" s="166" t="s">
        <v>533</v>
      </c>
      <c r="E379" s="81">
        <v>1</v>
      </c>
      <c r="F379" s="82" t="s">
        <v>11</v>
      </c>
      <c r="G379" s="31"/>
      <c r="H379" s="31"/>
      <c r="I379" s="31">
        <v>0.01</v>
      </c>
      <c r="J379" s="164"/>
      <c r="K379" s="35"/>
      <c r="L379" s="36"/>
      <c r="M379" s="37"/>
      <c r="N379" s="38"/>
      <c r="O379" s="164"/>
      <c r="P379" s="164"/>
      <c r="Q379" s="164"/>
      <c r="R379" s="52"/>
      <c r="S379" s="223"/>
      <c r="T379" s="223"/>
      <c r="U379" s="223"/>
    </row>
    <row r="380" spans="1:21">
      <c r="A380" s="32"/>
      <c r="B380" s="55"/>
      <c r="C380" s="57" t="s">
        <v>370</v>
      </c>
      <c r="D380" s="166" t="s">
        <v>371</v>
      </c>
      <c r="E380" s="81">
        <v>30</v>
      </c>
      <c r="F380" s="82" t="s">
        <v>11</v>
      </c>
      <c r="G380" s="31"/>
      <c r="H380" s="31"/>
      <c r="I380" s="31">
        <v>0.3</v>
      </c>
      <c r="K380" s="40"/>
      <c r="L380" s="36"/>
      <c r="M380" s="37"/>
      <c r="N380" s="38"/>
    </row>
    <row r="381" spans="1:21">
      <c r="A381" s="32"/>
      <c r="B381" s="55"/>
      <c r="C381" s="166"/>
      <c r="D381" s="166" t="s">
        <v>25</v>
      </c>
      <c r="E381" s="81"/>
      <c r="F381" s="82" t="s">
        <v>11</v>
      </c>
      <c r="G381" s="31"/>
      <c r="H381" s="31"/>
      <c r="I381" s="31"/>
      <c r="K381" s="35"/>
      <c r="L381" s="36"/>
      <c r="M381" s="37"/>
      <c r="N381" s="38"/>
      <c r="O381" s="114"/>
      <c r="P381" s="114"/>
      <c r="Q381" s="114"/>
    </row>
    <row r="382" spans="1:21" s="113" customFormat="1" ht="17.25" thickBot="1">
      <c r="A382" s="45"/>
      <c r="B382" s="59"/>
      <c r="C382" s="63"/>
      <c r="D382" s="63" t="s">
        <v>372</v>
      </c>
      <c r="E382" s="150"/>
      <c r="F382" s="149" t="s">
        <v>11</v>
      </c>
      <c r="G382" s="31"/>
      <c r="H382" s="31"/>
      <c r="I382" s="31"/>
      <c r="J382" s="114"/>
      <c r="K382" s="41"/>
      <c r="L382" s="42"/>
      <c r="M382" s="49"/>
      <c r="N382" s="43"/>
      <c r="O382" s="51"/>
      <c r="P382" s="51"/>
      <c r="Q382" s="51"/>
      <c r="R382" s="62"/>
      <c r="S382" s="223"/>
      <c r="T382" s="223"/>
      <c r="U382" s="223"/>
    </row>
    <row r="383" spans="1:21" s="167" customFormat="1" ht="17.25" thickBot="1">
      <c r="A383" s="72"/>
      <c r="B383" s="62"/>
      <c r="C383" s="51"/>
      <c r="D383" s="51"/>
      <c r="E383" s="62"/>
      <c r="F383" s="62"/>
      <c r="G383" s="62"/>
      <c r="H383" s="62"/>
      <c r="I383" s="62"/>
      <c r="J383" s="51"/>
      <c r="K383" s="51"/>
      <c r="L383" s="51"/>
      <c r="M383" s="62"/>
      <c r="N383" s="62"/>
      <c r="O383" s="17"/>
      <c r="P383" s="17"/>
      <c r="Q383" s="17"/>
      <c r="R383" s="52"/>
      <c r="S383" s="224"/>
      <c r="T383" s="224"/>
      <c r="U383" s="224"/>
    </row>
    <row r="384" spans="1:21">
      <c r="A384" s="22">
        <f>A368+1</f>
        <v>44525</v>
      </c>
      <c r="B384" s="73" t="s">
        <v>29</v>
      </c>
      <c r="C384" s="54" t="s">
        <v>188</v>
      </c>
      <c r="D384" s="148" t="s">
        <v>397</v>
      </c>
      <c r="E384" s="158">
        <v>40</v>
      </c>
      <c r="F384" s="159" t="s">
        <v>11</v>
      </c>
      <c r="G384" s="31">
        <v>2</v>
      </c>
      <c r="H384" s="31"/>
      <c r="I384" s="31"/>
      <c r="K384" s="26" t="s">
        <v>188</v>
      </c>
      <c r="L384" s="27" t="s">
        <v>397</v>
      </c>
      <c r="M384" s="28">
        <v>40</v>
      </c>
      <c r="N384" s="29" t="s">
        <v>11</v>
      </c>
      <c r="S384" s="223">
        <v>2</v>
      </c>
      <c r="T384" s="223" t="s">
        <v>256</v>
      </c>
      <c r="U384" s="223" t="s">
        <v>256</v>
      </c>
    </row>
    <row r="385" spans="1:21">
      <c r="A385" s="32"/>
      <c r="B385" s="55"/>
      <c r="C385" s="56"/>
      <c r="D385" s="166" t="s">
        <v>398</v>
      </c>
      <c r="E385" s="81">
        <v>20</v>
      </c>
      <c r="F385" s="82" t="s">
        <v>11</v>
      </c>
      <c r="G385" s="31">
        <v>0.22</v>
      </c>
      <c r="H385" s="31"/>
      <c r="I385" s="31"/>
      <c r="K385" s="35"/>
      <c r="L385" s="36" t="s">
        <v>398</v>
      </c>
      <c r="M385" s="37">
        <v>20</v>
      </c>
      <c r="N385" s="38" t="s">
        <v>11</v>
      </c>
      <c r="S385" s="223">
        <v>0.22222222222222221</v>
      </c>
      <c r="T385" s="223" t="s">
        <v>256</v>
      </c>
      <c r="U385" s="223" t="s">
        <v>256</v>
      </c>
    </row>
    <row r="386" spans="1:21" s="163" customFormat="1">
      <c r="A386" s="32"/>
      <c r="B386" s="55"/>
      <c r="C386" s="166"/>
      <c r="D386" s="166" t="s">
        <v>399</v>
      </c>
      <c r="E386" s="81">
        <v>10</v>
      </c>
      <c r="F386" s="82" t="s">
        <v>11</v>
      </c>
      <c r="G386" s="31"/>
      <c r="H386" s="31">
        <v>0.28999999999999998</v>
      </c>
      <c r="I386" s="31"/>
      <c r="J386" s="164"/>
      <c r="K386" s="35"/>
      <c r="L386" s="36" t="s">
        <v>400</v>
      </c>
      <c r="M386" s="37">
        <v>10</v>
      </c>
      <c r="N386" s="38" t="s">
        <v>11</v>
      </c>
      <c r="O386" s="164"/>
      <c r="P386" s="164"/>
      <c r="Q386" s="164"/>
      <c r="R386" s="52"/>
      <c r="S386" s="223" t="s">
        <v>256</v>
      </c>
      <c r="T386" s="223">
        <f>10/70</f>
        <v>0.14285714285714285</v>
      </c>
      <c r="U386" s="223" t="s">
        <v>256</v>
      </c>
    </row>
    <row r="387" spans="1:21" s="163" customFormat="1">
      <c r="A387" s="32"/>
      <c r="B387" s="55"/>
      <c r="C387" s="166"/>
      <c r="D387" s="166" t="s">
        <v>346</v>
      </c>
      <c r="E387" s="81">
        <v>10</v>
      </c>
      <c r="F387" s="82" t="s">
        <v>11</v>
      </c>
      <c r="G387" s="31">
        <v>0.12</v>
      </c>
      <c r="H387" s="31"/>
      <c r="I387" s="31"/>
      <c r="J387" s="164"/>
      <c r="K387" s="35"/>
      <c r="L387" s="36" t="s">
        <v>346</v>
      </c>
      <c r="M387" s="37">
        <v>10</v>
      </c>
      <c r="N387" s="38" t="s">
        <v>11</v>
      </c>
      <c r="O387" s="164"/>
      <c r="P387" s="164"/>
      <c r="Q387" s="164"/>
      <c r="R387" s="52"/>
      <c r="S387" s="223">
        <v>0.11764705882352941</v>
      </c>
      <c r="T387" s="223" t="s">
        <v>256</v>
      </c>
      <c r="U387" s="223" t="s">
        <v>256</v>
      </c>
    </row>
    <row r="388" spans="1:21" s="163" customFormat="1">
      <c r="A388" s="32"/>
      <c r="B388" s="55"/>
      <c r="C388" s="166"/>
      <c r="D388" s="166" t="s">
        <v>379</v>
      </c>
      <c r="E388" s="81">
        <v>10</v>
      </c>
      <c r="F388" s="82" t="s">
        <v>11</v>
      </c>
      <c r="G388" s="31"/>
      <c r="H388" s="31"/>
      <c r="I388" s="31">
        <v>0.1</v>
      </c>
      <c r="J388" s="164"/>
      <c r="K388" s="35"/>
      <c r="L388" s="36" t="s">
        <v>278</v>
      </c>
      <c r="M388" s="37">
        <v>10</v>
      </c>
      <c r="N388" s="38" t="s">
        <v>11</v>
      </c>
      <c r="O388" s="164"/>
      <c r="P388" s="164"/>
      <c r="Q388" s="164"/>
      <c r="R388" s="52"/>
      <c r="S388" s="223" t="s">
        <v>256</v>
      </c>
      <c r="T388" s="223" t="s">
        <v>256</v>
      </c>
      <c r="U388" s="223">
        <v>0.1</v>
      </c>
    </row>
    <row r="389" spans="1:21" s="163" customFormat="1">
      <c r="A389" s="32"/>
      <c r="B389" s="55"/>
      <c r="C389" s="166"/>
      <c r="D389" s="166" t="s">
        <v>401</v>
      </c>
      <c r="E389" s="81">
        <v>10</v>
      </c>
      <c r="F389" s="82" t="s">
        <v>11</v>
      </c>
      <c r="G389" s="31"/>
      <c r="H389" s="31"/>
      <c r="I389" s="31">
        <v>0.1</v>
      </c>
      <c r="J389" s="164"/>
      <c r="K389" s="35"/>
      <c r="L389" s="36" t="s">
        <v>401</v>
      </c>
      <c r="M389" s="37">
        <v>10</v>
      </c>
      <c r="N389" s="38" t="s">
        <v>11</v>
      </c>
      <c r="O389" s="164"/>
      <c r="P389" s="164"/>
      <c r="Q389" s="164"/>
      <c r="R389" s="52"/>
      <c r="S389" s="223" t="s">
        <v>256</v>
      </c>
      <c r="T389" s="223" t="s">
        <v>256</v>
      </c>
      <c r="U389" s="223">
        <v>0.1</v>
      </c>
    </row>
    <row r="390" spans="1:21" s="163" customFormat="1">
      <c r="A390" s="32"/>
      <c r="B390" s="55"/>
      <c r="C390" s="166"/>
      <c r="D390" s="166" t="s">
        <v>332</v>
      </c>
      <c r="E390" s="81">
        <v>5</v>
      </c>
      <c r="F390" s="82" t="s">
        <v>11</v>
      </c>
      <c r="G390" s="31"/>
      <c r="H390" s="31"/>
      <c r="I390" s="31">
        <v>0.05</v>
      </c>
      <c r="J390" s="164"/>
      <c r="K390" s="35"/>
      <c r="L390" s="36" t="s">
        <v>332</v>
      </c>
      <c r="M390" s="37">
        <v>5</v>
      </c>
      <c r="N390" s="38" t="s">
        <v>11</v>
      </c>
      <c r="O390" s="164"/>
      <c r="P390" s="164"/>
      <c r="Q390" s="164"/>
      <c r="R390" s="52"/>
      <c r="S390" s="223" t="s">
        <v>256</v>
      </c>
      <c r="T390" s="223" t="s">
        <v>256</v>
      </c>
      <c r="U390" s="223">
        <v>0.05</v>
      </c>
    </row>
    <row r="391" spans="1:21" s="163" customFormat="1">
      <c r="A391" s="32"/>
      <c r="B391" s="55"/>
      <c r="C391" s="166"/>
      <c r="D391" s="166" t="s">
        <v>345</v>
      </c>
      <c r="E391" s="81">
        <v>2</v>
      </c>
      <c r="F391" s="82" t="s">
        <v>11</v>
      </c>
      <c r="G391" s="31"/>
      <c r="H391" s="31">
        <v>0.04</v>
      </c>
      <c r="I391" s="31"/>
      <c r="J391" s="164"/>
      <c r="K391" s="35"/>
      <c r="L391" s="36" t="s">
        <v>345</v>
      </c>
      <c r="M391" s="37">
        <v>2</v>
      </c>
      <c r="N391" s="38" t="s">
        <v>11</v>
      </c>
      <c r="O391" s="164"/>
      <c r="P391" s="164"/>
      <c r="Q391" s="164"/>
      <c r="R391" s="52"/>
      <c r="S391" s="223" t="s">
        <v>256</v>
      </c>
      <c r="T391" s="223">
        <v>0.04</v>
      </c>
      <c r="U391" s="223" t="s">
        <v>256</v>
      </c>
    </row>
    <row r="392" spans="1:21">
      <c r="A392" s="32"/>
      <c r="B392" s="55"/>
      <c r="C392" s="57" t="s">
        <v>516</v>
      </c>
      <c r="D392" s="166" t="s">
        <v>402</v>
      </c>
      <c r="E392" s="81">
        <v>80</v>
      </c>
      <c r="F392" s="82" t="s">
        <v>11</v>
      </c>
      <c r="G392" s="31"/>
      <c r="H392" s="31">
        <v>2.29</v>
      </c>
      <c r="I392" s="31"/>
      <c r="K392" s="40" t="s">
        <v>403</v>
      </c>
      <c r="L392" s="36" t="s">
        <v>404</v>
      </c>
      <c r="M392" s="37">
        <v>35</v>
      </c>
      <c r="N392" s="38" t="s">
        <v>11</v>
      </c>
      <c r="T392" s="223">
        <f>35/55</f>
        <v>0.63636363636363635</v>
      </c>
    </row>
    <row r="393" spans="1:21">
      <c r="A393" s="32"/>
      <c r="B393" s="55"/>
      <c r="C393" s="56"/>
      <c r="D393" s="166" t="s">
        <v>382</v>
      </c>
      <c r="E393" s="81">
        <v>10</v>
      </c>
      <c r="F393" s="82" t="s">
        <v>11</v>
      </c>
      <c r="G393" s="31"/>
      <c r="H393" s="31">
        <v>0.28999999999999998</v>
      </c>
      <c r="I393" s="31"/>
      <c r="K393" s="35"/>
      <c r="L393" s="36" t="s">
        <v>405</v>
      </c>
      <c r="M393" s="37">
        <v>10</v>
      </c>
      <c r="N393" s="38" t="s">
        <v>11</v>
      </c>
      <c r="T393" s="223">
        <f>10/55</f>
        <v>0.18181818181818182</v>
      </c>
    </row>
    <row r="394" spans="1:21">
      <c r="A394" s="32"/>
      <c r="B394" s="55"/>
      <c r="C394" s="56"/>
      <c r="D394" s="166" t="s">
        <v>517</v>
      </c>
      <c r="E394" s="81">
        <v>10</v>
      </c>
      <c r="F394" s="82" t="s">
        <v>11</v>
      </c>
      <c r="G394" s="31"/>
      <c r="H394" s="31"/>
      <c r="I394" s="31">
        <v>0.1</v>
      </c>
      <c r="K394" s="35"/>
      <c r="L394" s="36" t="s">
        <v>406</v>
      </c>
      <c r="M394" s="37">
        <v>10</v>
      </c>
      <c r="N394" s="38" t="s">
        <v>11</v>
      </c>
      <c r="T394" s="223">
        <f>10/55</f>
        <v>0.18181818181818182</v>
      </c>
    </row>
    <row r="395" spans="1:21">
      <c r="A395" s="32"/>
      <c r="B395" s="55"/>
      <c r="C395" s="56"/>
      <c r="D395" s="166" t="s">
        <v>19</v>
      </c>
      <c r="E395" s="81">
        <v>1</v>
      </c>
      <c r="F395" s="82" t="s">
        <v>11</v>
      </c>
      <c r="G395" s="31"/>
      <c r="H395" s="31"/>
      <c r="I395" s="31">
        <v>0.01</v>
      </c>
      <c r="K395" s="35"/>
      <c r="L395" s="36"/>
      <c r="M395" s="37"/>
      <c r="N395" s="38"/>
    </row>
    <row r="396" spans="1:21" ht="17.25" thickBot="1">
      <c r="A396" s="32"/>
      <c r="B396" s="55"/>
      <c r="C396" s="56"/>
      <c r="D396" s="166" t="s">
        <v>133</v>
      </c>
      <c r="E396" s="81">
        <v>1</v>
      </c>
      <c r="F396" s="82" t="s">
        <v>11</v>
      </c>
      <c r="G396" s="31"/>
      <c r="H396" s="31"/>
      <c r="I396" s="31">
        <v>0.01</v>
      </c>
      <c r="K396" s="35"/>
      <c r="L396" s="36"/>
      <c r="M396" s="37"/>
      <c r="N396" s="38"/>
      <c r="O396" s="113"/>
      <c r="P396" s="113"/>
      <c r="Q396" s="113"/>
      <c r="R396" s="113"/>
    </row>
    <row r="397" spans="1:21" s="160" customFormat="1">
      <c r="A397" s="32"/>
      <c r="B397" s="55"/>
      <c r="C397" s="57" t="s">
        <v>507</v>
      </c>
      <c r="D397" s="166" t="s">
        <v>508</v>
      </c>
      <c r="E397" s="81">
        <v>65</v>
      </c>
      <c r="F397" s="82" t="s">
        <v>11</v>
      </c>
      <c r="G397" s="31">
        <v>2.17</v>
      </c>
      <c r="H397" s="31"/>
      <c r="I397" s="31"/>
      <c r="J397" s="161"/>
      <c r="K397" s="40" t="s">
        <v>507</v>
      </c>
      <c r="L397" s="36" t="s">
        <v>508</v>
      </c>
      <c r="M397" s="37">
        <v>65</v>
      </c>
      <c r="N397" s="38" t="s">
        <v>11</v>
      </c>
      <c r="O397" s="24" t="s">
        <v>389</v>
      </c>
      <c r="P397" s="27" t="s">
        <v>390</v>
      </c>
      <c r="Q397" s="27">
        <v>50</v>
      </c>
      <c r="R397" s="29" t="s">
        <v>11</v>
      </c>
      <c r="S397" s="223">
        <v>2.17</v>
      </c>
      <c r="T397" s="223">
        <f>50/35</f>
        <v>1.4285714285714286</v>
      </c>
      <c r="U397" s="223"/>
    </row>
    <row r="398" spans="1:21" s="160" customFormat="1">
      <c r="A398" s="32"/>
      <c r="B398" s="55"/>
      <c r="C398" s="162"/>
      <c r="D398" s="166"/>
      <c r="E398" s="81"/>
      <c r="F398" s="82"/>
      <c r="G398" s="31"/>
      <c r="H398" s="31"/>
      <c r="I398" s="31"/>
      <c r="J398" s="161"/>
      <c r="K398" s="35"/>
      <c r="L398" s="36"/>
      <c r="M398" s="37"/>
      <c r="N398" s="38"/>
      <c r="O398" s="70"/>
      <c r="P398" s="36" t="s">
        <v>290</v>
      </c>
      <c r="Q398" s="36">
        <v>10</v>
      </c>
      <c r="R398" s="38" t="s">
        <v>11</v>
      </c>
      <c r="S398" s="223">
        <f>10/90</f>
        <v>0.1111111111111111</v>
      </c>
      <c r="T398" s="223"/>
      <c r="U398" s="223"/>
    </row>
    <row r="399" spans="1:21" s="160" customFormat="1">
      <c r="A399" s="32"/>
      <c r="B399" s="55"/>
      <c r="C399" s="162"/>
      <c r="D399" s="166"/>
      <c r="E399" s="81"/>
      <c r="F399" s="82"/>
      <c r="G399" s="31"/>
      <c r="H399" s="31"/>
      <c r="I399" s="31"/>
      <c r="J399" s="161"/>
      <c r="K399" s="35"/>
      <c r="L399" s="36"/>
      <c r="M399" s="37"/>
      <c r="N399" s="38"/>
      <c r="O399" s="70"/>
      <c r="P399" s="36" t="s">
        <v>279</v>
      </c>
      <c r="Q399" s="36">
        <v>5</v>
      </c>
      <c r="R399" s="38" t="s">
        <v>11</v>
      </c>
      <c r="S399" s="223"/>
      <c r="T399" s="223"/>
      <c r="U399" s="223">
        <v>0.05</v>
      </c>
    </row>
    <row r="400" spans="1:21" s="160" customFormat="1" ht="17.25" thickBot="1">
      <c r="A400" s="32"/>
      <c r="B400" s="55"/>
      <c r="C400" s="162"/>
      <c r="D400" s="162"/>
      <c r="E400" s="81"/>
      <c r="F400" s="82"/>
      <c r="G400" s="31"/>
      <c r="H400" s="31"/>
      <c r="I400" s="31"/>
      <c r="J400" s="161"/>
      <c r="K400" s="35"/>
      <c r="L400" s="36"/>
      <c r="M400" s="37"/>
      <c r="N400" s="38"/>
      <c r="O400" s="71"/>
      <c r="P400" s="42" t="s">
        <v>408</v>
      </c>
      <c r="Q400" s="42">
        <v>5</v>
      </c>
      <c r="R400" s="43" t="s">
        <v>11</v>
      </c>
      <c r="S400" s="223"/>
      <c r="T400" s="223"/>
      <c r="U400" s="223">
        <v>0.05</v>
      </c>
    </row>
    <row r="401" spans="1:21">
      <c r="A401" s="32"/>
      <c r="B401" s="55"/>
      <c r="C401" s="57" t="s">
        <v>12</v>
      </c>
      <c r="D401" s="155" t="s">
        <v>12</v>
      </c>
      <c r="E401" s="81">
        <v>70</v>
      </c>
      <c r="F401" s="82" t="s">
        <v>11</v>
      </c>
      <c r="G401" s="31" t="s">
        <v>256</v>
      </c>
      <c r="H401" s="31" t="s">
        <v>256</v>
      </c>
      <c r="I401" s="31">
        <v>0.7</v>
      </c>
      <c r="K401" s="40" t="s">
        <v>12</v>
      </c>
      <c r="L401" s="36" t="s">
        <v>12</v>
      </c>
      <c r="M401" s="37">
        <v>70</v>
      </c>
      <c r="N401" s="38" t="s">
        <v>11</v>
      </c>
      <c r="U401" s="223">
        <v>0.7</v>
      </c>
    </row>
    <row r="402" spans="1:21">
      <c r="A402" s="32"/>
      <c r="B402" s="55"/>
      <c r="C402" s="56"/>
      <c r="D402" s="155" t="s">
        <v>13</v>
      </c>
      <c r="E402" s="81">
        <v>1</v>
      </c>
      <c r="F402" s="82" t="s">
        <v>11</v>
      </c>
      <c r="G402" s="31" t="s">
        <v>256</v>
      </c>
      <c r="H402" s="31" t="s">
        <v>256</v>
      </c>
      <c r="I402" s="31">
        <v>0.01</v>
      </c>
      <c r="K402" s="35"/>
      <c r="L402" s="36" t="s">
        <v>13</v>
      </c>
      <c r="M402" s="37">
        <v>1</v>
      </c>
      <c r="N402" s="38" t="s">
        <v>11</v>
      </c>
      <c r="U402" s="223">
        <v>0.01</v>
      </c>
    </row>
    <row r="403" spans="1:21">
      <c r="A403" s="32"/>
      <c r="B403" s="55"/>
      <c r="C403" s="57" t="s">
        <v>186</v>
      </c>
      <c r="D403" s="166" t="s">
        <v>187</v>
      </c>
      <c r="E403" s="81">
        <v>1</v>
      </c>
      <c r="F403" s="82" t="s">
        <v>11</v>
      </c>
      <c r="G403" s="31" t="s">
        <v>256</v>
      </c>
      <c r="H403" s="31" t="s">
        <v>256</v>
      </c>
      <c r="I403" s="31">
        <v>0.01</v>
      </c>
      <c r="K403" s="40" t="s">
        <v>186</v>
      </c>
      <c r="L403" s="36" t="s">
        <v>187</v>
      </c>
      <c r="M403" s="37">
        <v>1</v>
      </c>
      <c r="N403" s="38" t="s">
        <v>11</v>
      </c>
      <c r="T403" s="223" t="s">
        <v>256</v>
      </c>
      <c r="U403" s="223">
        <v>0.01</v>
      </c>
    </row>
    <row r="404" spans="1:21">
      <c r="A404" s="32"/>
      <c r="B404" s="55"/>
      <c r="C404" s="56"/>
      <c r="D404" s="166" t="s">
        <v>148</v>
      </c>
      <c r="E404" s="81">
        <v>3</v>
      </c>
      <c r="F404" s="82" t="s">
        <v>11</v>
      </c>
      <c r="G404" s="31">
        <v>0.15</v>
      </c>
      <c r="H404" s="31" t="s">
        <v>256</v>
      </c>
      <c r="I404" s="31" t="s">
        <v>256</v>
      </c>
      <c r="K404" s="35"/>
      <c r="L404" s="36" t="s">
        <v>148</v>
      </c>
      <c r="M404" s="37">
        <v>3</v>
      </c>
      <c r="N404" s="38" t="s">
        <v>11</v>
      </c>
      <c r="O404" s="51"/>
      <c r="P404" s="51"/>
      <c r="Q404" s="51"/>
      <c r="R404" s="62"/>
      <c r="S404" s="223">
        <v>0.15</v>
      </c>
      <c r="T404" s="223" t="s">
        <v>256</v>
      </c>
      <c r="U404" s="223" t="s">
        <v>256</v>
      </c>
    </row>
    <row r="405" spans="1:21">
      <c r="A405" s="32"/>
      <c r="B405" s="55"/>
      <c r="C405" s="56"/>
      <c r="D405" s="166" t="s">
        <v>25</v>
      </c>
      <c r="E405" s="81"/>
      <c r="F405" s="82" t="s">
        <v>11</v>
      </c>
      <c r="G405" s="31"/>
      <c r="H405" s="31"/>
      <c r="I405" s="31"/>
      <c r="K405" s="35"/>
      <c r="L405" s="36" t="s">
        <v>25</v>
      </c>
      <c r="M405" s="37"/>
      <c r="N405" s="38" t="s">
        <v>11</v>
      </c>
      <c r="U405" s="223" t="s">
        <v>256</v>
      </c>
    </row>
    <row r="406" spans="1:21" ht="17.25" thickBot="1">
      <c r="A406" s="45"/>
      <c r="B406" s="59"/>
      <c r="C406" s="60" t="s">
        <v>15</v>
      </c>
      <c r="D406" s="63" t="s">
        <v>633</v>
      </c>
      <c r="E406" s="150">
        <v>1</v>
      </c>
      <c r="F406" s="149" t="s">
        <v>20</v>
      </c>
      <c r="G406" s="31" t="s">
        <v>256</v>
      </c>
      <c r="H406" s="31" t="s">
        <v>256</v>
      </c>
      <c r="I406" s="31"/>
      <c r="K406" s="48" t="s">
        <v>633</v>
      </c>
      <c r="L406" s="42" t="s">
        <v>633</v>
      </c>
      <c r="M406" s="49">
        <v>1</v>
      </c>
      <c r="N406" s="43" t="s">
        <v>20</v>
      </c>
      <c r="O406" s="164"/>
      <c r="P406" s="164"/>
      <c r="Q406" s="164"/>
      <c r="S406" s="319">
        <f>SUM(S384:S405)</f>
        <v>4.7709803921568632</v>
      </c>
      <c r="T406" s="319">
        <f t="shared" ref="T406:U406" si="14">SUM(T384:T405)</f>
        <v>2.6114285714285712</v>
      </c>
      <c r="U406" s="319">
        <f t="shared" si="14"/>
        <v>1.0699999999999998</v>
      </c>
    </row>
    <row r="407" spans="1:21" s="167" customFormat="1" ht="17.25" thickBot="1">
      <c r="A407" s="72"/>
      <c r="B407" s="62"/>
      <c r="C407" s="51"/>
      <c r="D407" s="51"/>
      <c r="E407" s="62"/>
      <c r="F407" s="62"/>
      <c r="G407" s="62"/>
      <c r="H407" s="62"/>
      <c r="I407" s="62"/>
      <c r="J407" s="51"/>
      <c r="K407" s="51"/>
      <c r="L407" s="51"/>
      <c r="M407" s="62"/>
      <c r="N407" s="62"/>
      <c r="O407" s="164"/>
      <c r="P407" s="164"/>
      <c r="Q407" s="164"/>
      <c r="R407" s="52"/>
      <c r="S407" s="224"/>
      <c r="T407" s="224"/>
      <c r="U407" s="224"/>
    </row>
    <row r="408" spans="1:21">
      <c r="A408" s="22">
        <f>A384+1</f>
        <v>44526</v>
      </c>
      <c r="B408" s="73" t="s">
        <v>30</v>
      </c>
      <c r="C408" s="54" t="s">
        <v>173</v>
      </c>
      <c r="D408" s="148" t="s">
        <v>10</v>
      </c>
      <c r="E408" s="158">
        <v>65</v>
      </c>
      <c r="F408" s="159" t="s">
        <v>11</v>
      </c>
      <c r="G408" s="62">
        <v>3.25</v>
      </c>
      <c r="K408" s="26" t="s">
        <v>173</v>
      </c>
      <c r="L408" s="27" t="s">
        <v>10</v>
      </c>
      <c r="M408" s="28">
        <v>65</v>
      </c>
      <c r="N408" s="29" t="s">
        <v>11</v>
      </c>
      <c r="O408" s="164"/>
      <c r="P408" s="164"/>
      <c r="Q408" s="164"/>
      <c r="S408" s="31">
        <v>3.25</v>
      </c>
      <c r="T408" s="31"/>
      <c r="U408" s="31"/>
    </row>
    <row r="409" spans="1:21" ht="17.25" thickBot="1">
      <c r="A409" s="32"/>
      <c r="B409" s="55"/>
      <c r="C409" s="56"/>
      <c r="D409" s="166" t="s">
        <v>226</v>
      </c>
      <c r="E409" s="81">
        <v>15</v>
      </c>
      <c r="F409" s="82" t="s">
        <v>11</v>
      </c>
      <c r="G409" s="62">
        <v>0.75</v>
      </c>
      <c r="K409" s="35"/>
      <c r="L409" s="36" t="s">
        <v>226</v>
      </c>
      <c r="M409" s="37">
        <v>15</v>
      </c>
      <c r="N409" s="38" t="s">
        <v>11</v>
      </c>
      <c r="O409" s="164"/>
      <c r="P409" s="164"/>
      <c r="Q409" s="164"/>
      <c r="S409" s="31">
        <v>0.75</v>
      </c>
      <c r="T409" s="31"/>
      <c r="U409" s="31"/>
    </row>
    <row r="410" spans="1:21">
      <c r="A410" s="32"/>
      <c r="B410" s="55"/>
      <c r="C410" s="57" t="s">
        <v>575</v>
      </c>
      <c r="D410" s="166" t="s">
        <v>407</v>
      </c>
      <c r="E410" s="81">
        <v>50</v>
      </c>
      <c r="F410" s="82" t="s">
        <v>11</v>
      </c>
      <c r="G410" s="31"/>
      <c r="H410" s="31">
        <v>1.43</v>
      </c>
      <c r="I410" s="31"/>
      <c r="K410" s="40" t="s">
        <v>576</v>
      </c>
      <c r="L410" s="36" t="s">
        <v>274</v>
      </c>
      <c r="M410" s="37">
        <v>40</v>
      </c>
      <c r="N410" s="38" t="s">
        <v>11</v>
      </c>
      <c r="O410" s="24" t="s">
        <v>412</v>
      </c>
      <c r="P410" s="27" t="s">
        <v>413</v>
      </c>
      <c r="Q410" s="27">
        <v>60</v>
      </c>
      <c r="R410" s="29" t="s">
        <v>11</v>
      </c>
      <c r="T410" s="223">
        <f>40/40</f>
        <v>1</v>
      </c>
      <c r="U410" s="223">
        <v>0.6</v>
      </c>
    </row>
    <row r="411" spans="1:21">
      <c r="A411" s="32"/>
      <c r="B411" s="55"/>
      <c r="C411" s="56"/>
      <c r="D411" s="166" t="s">
        <v>325</v>
      </c>
      <c r="E411" s="81">
        <v>30</v>
      </c>
      <c r="F411" s="82" t="s">
        <v>11</v>
      </c>
      <c r="G411" s="31"/>
      <c r="H411" s="31">
        <v>0.57999999999999996</v>
      </c>
      <c r="I411" s="31"/>
      <c r="K411" s="35"/>
      <c r="L411" s="36" t="s">
        <v>506</v>
      </c>
      <c r="M411" s="37">
        <v>10</v>
      </c>
      <c r="N411" s="38" t="s">
        <v>11</v>
      </c>
      <c r="O411" s="70"/>
      <c r="P411" s="36" t="s">
        <v>166</v>
      </c>
      <c r="Q411" s="36">
        <v>10</v>
      </c>
      <c r="R411" s="38" t="s">
        <v>11</v>
      </c>
      <c r="S411" s="223">
        <v>0.18</v>
      </c>
      <c r="U411" s="223">
        <v>0.1</v>
      </c>
    </row>
    <row r="412" spans="1:21">
      <c r="A412" s="32"/>
      <c r="B412" s="55"/>
      <c r="C412" s="56"/>
      <c r="D412" s="166" t="s">
        <v>506</v>
      </c>
      <c r="E412" s="81">
        <v>10</v>
      </c>
      <c r="F412" s="82" t="s">
        <v>11</v>
      </c>
      <c r="G412" s="31">
        <v>0.18</v>
      </c>
      <c r="H412" s="31"/>
      <c r="I412" s="31"/>
      <c r="K412" s="35"/>
      <c r="L412" s="36" t="s">
        <v>544</v>
      </c>
      <c r="M412" s="37">
        <v>3</v>
      </c>
      <c r="N412" s="38" t="s">
        <v>11</v>
      </c>
      <c r="O412" s="70"/>
      <c r="P412" s="36" t="s">
        <v>313</v>
      </c>
      <c r="Q412" s="36">
        <v>5</v>
      </c>
      <c r="R412" s="38" t="s">
        <v>11</v>
      </c>
      <c r="U412" s="223">
        <v>0.08</v>
      </c>
    </row>
    <row r="413" spans="1:21" ht="17.25" thickBot="1">
      <c r="A413" s="32"/>
      <c r="B413" s="55"/>
      <c r="C413" s="56"/>
      <c r="D413" s="155" t="s">
        <v>393</v>
      </c>
      <c r="E413" s="81">
        <v>10</v>
      </c>
      <c r="F413" s="82" t="s">
        <v>11</v>
      </c>
      <c r="G413" s="31"/>
      <c r="H413" s="31"/>
      <c r="I413" s="31">
        <v>0.1</v>
      </c>
      <c r="K413" s="35"/>
      <c r="L413" s="36" t="s">
        <v>263</v>
      </c>
      <c r="M413" s="37">
        <v>10</v>
      </c>
      <c r="N413" s="38" t="s">
        <v>11</v>
      </c>
      <c r="O413" s="71"/>
      <c r="P413" s="42"/>
      <c r="Q413" s="42"/>
      <c r="R413" s="43"/>
      <c r="U413" s="223">
        <v>0.1</v>
      </c>
    </row>
    <row r="414" spans="1:21" s="163" customFormat="1">
      <c r="A414" s="32"/>
      <c r="B414" s="55"/>
      <c r="C414" s="166"/>
      <c r="D414" s="166" t="s">
        <v>263</v>
      </c>
      <c r="E414" s="81">
        <v>5</v>
      </c>
      <c r="F414" s="82" t="s">
        <v>11</v>
      </c>
      <c r="G414" s="31"/>
      <c r="H414" s="31"/>
      <c r="I414" s="31">
        <v>0.05</v>
      </c>
      <c r="J414" s="164"/>
      <c r="K414" s="35"/>
      <c r="L414" s="36" t="s">
        <v>577</v>
      </c>
      <c r="M414" s="37">
        <v>5</v>
      </c>
      <c r="N414" s="38" t="s">
        <v>11</v>
      </c>
      <c r="O414" s="17"/>
      <c r="P414" s="17"/>
      <c r="Q414" s="17"/>
      <c r="R414" s="52"/>
      <c r="S414" s="223"/>
      <c r="T414" s="223"/>
      <c r="U414" s="223">
        <v>0.05</v>
      </c>
    </row>
    <row r="415" spans="1:21" s="163" customFormat="1">
      <c r="A415" s="32"/>
      <c r="B415" s="55"/>
      <c r="C415" s="166"/>
      <c r="D415" s="166" t="s">
        <v>577</v>
      </c>
      <c r="E415" s="81">
        <v>5</v>
      </c>
      <c r="F415" s="82" t="s">
        <v>11</v>
      </c>
      <c r="G415" s="31"/>
      <c r="H415" s="31"/>
      <c r="I415" s="31">
        <v>0.05</v>
      </c>
      <c r="J415" s="164"/>
      <c r="K415" s="35"/>
      <c r="L415" s="36" t="s">
        <v>345</v>
      </c>
      <c r="M415" s="37">
        <v>2</v>
      </c>
      <c r="N415" s="38" t="s">
        <v>11</v>
      </c>
      <c r="O415" s="164"/>
      <c r="P415" s="164"/>
      <c r="Q415" s="164"/>
      <c r="R415" s="52"/>
      <c r="S415" s="223"/>
      <c r="T415" s="223">
        <v>0.04</v>
      </c>
      <c r="U415" s="223"/>
    </row>
    <row r="416" spans="1:21" s="163" customFormat="1">
      <c r="A416" s="32"/>
      <c r="B416" s="55"/>
      <c r="C416" s="166"/>
      <c r="D416" s="166" t="s">
        <v>544</v>
      </c>
      <c r="E416" s="81">
        <v>3</v>
      </c>
      <c r="F416" s="82" t="s">
        <v>11</v>
      </c>
      <c r="G416" s="31"/>
      <c r="H416" s="31"/>
      <c r="I416" s="31">
        <v>0.03</v>
      </c>
      <c r="J416" s="164"/>
      <c r="K416" s="35"/>
      <c r="L416" s="36" t="s">
        <v>140</v>
      </c>
      <c r="M416" s="37"/>
      <c r="N416" s="38" t="s">
        <v>11</v>
      </c>
      <c r="O416" s="164"/>
      <c r="P416" s="164"/>
      <c r="Q416" s="164"/>
      <c r="R416" s="52"/>
      <c r="S416" s="223"/>
      <c r="T416" s="223"/>
      <c r="U416" s="223"/>
    </row>
    <row r="417" spans="1:21" s="163" customFormat="1">
      <c r="A417" s="32"/>
      <c r="B417" s="55"/>
      <c r="C417" s="166"/>
      <c r="D417" s="166" t="s">
        <v>345</v>
      </c>
      <c r="E417" s="81">
        <v>2</v>
      </c>
      <c r="F417" s="82" t="s">
        <v>11</v>
      </c>
      <c r="G417" s="31"/>
      <c r="H417" s="31">
        <v>0.04</v>
      </c>
      <c r="I417" s="31"/>
      <c r="J417" s="164"/>
      <c r="K417" s="35"/>
      <c r="L417" s="36"/>
      <c r="M417" s="37"/>
      <c r="N417" s="38"/>
      <c r="O417" s="164"/>
      <c r="P417" s="164"/>
      <c r="Q417" s="164"/>
      <c r="R417" s="52"/>
      <c r="S417" s="223"/>
      <c r="T417" s="223"/>
      <c r="U417" s="223"/>
    </row>
    <row r="418" spans="1:21" s="163" customFormat="1">
      <c r="A418" s="32"/>
      <c r="B418" s="55"/>
      <c r="C418" s="166"/>
      <c r="D418" s="166" t="s">
        <v>140</v>
      </c>
      <c r="E418" s="81"/>
      <c r="F418" s="82" t="s">
        <v>11</v>
      </c>
      <c r="G418" s="31"/>
      <c r="H418" s="31"/>
      <c r="I418" s="31"/>
      <c r="J418" s="164"/>
      <c r="K418" s="35"/>
      <c r="L418" s="36"/>
      <c r="M418" s="37"/>
      <c r="N418" s="38"/>
      <c r="O418" s="164"/>
      <c r="P418" s="164"/>
      <c r="Q418" s="164"/>
      <c r="R418" s="52"/>
      <c r="S418" s="223"/>
      <c r="T418" s="223"/>
      <c r="U418" s="223"/>
    </row>
    <row r="419" spans="1:21">
      <c r="A419" s="32"/>
      <c r="B419" s="55"/>
      <c r="C419" s="57" t="s">
        <v>449</v>
      </c>
      <c r="D419" s="166" t="s">
        <v>409</v>
      </c>
      <c r="E419" s="81">
        <v>40</v>
      </c>
      <c r="F419" s="82" t="s">
        <v>11</v>
      </c>
      <c r="G419" s="31"/>
      <c r="H419" s="31"/>
      <c r="I419" s="31">
        <v>0.4</v>
      </c>
      <c r="K419" s="40" t="s">
        <v>448</v>
      </c>
      <c r="L419" s="36" t="s">
        <v>409</v>
      </c>
      <c r="M419" s="37">
        <v>40</v>
      </c>
      <c r="N419" s="38" t="s">
        <v>11</v>
      </c>
      <c r="U419" s="223">
        <v>0.4</v>
      </c>
    </row>
    <row r="420" spans="1:21">
      <c r="A420" s="32"/>
      <c r="B420" s="55"/>
      <c r="C420" s="56"/>
      <c r="D420" s="155" t="s">
        <v>223</v>
      </c>
      <c r="E420" s="81">
        <v>30</v>
      </c>
      <c r="F420" s="82" t="s">
        <v>11</v>
      </c>
      <c r="G420" s="31"/>
      <c r="H420" s="31">
        <v>0.43</v>
      </c>
      <c r="I420" s="31"/>
      <c r="K420" s="35"/>
      <c r="L420" s="36" t="s">
        <v>223</v>
      </c>
      <c r="M420" s="37">
        <v>30</v>
      </c>
      <c r="N420" s="38" t="s">
        <v>11</v>
      </c>
      <c r="T420" s="223">
        <v>0.43</v>
      </c>
    </row>
    <row r="421" spans="1:21" s="163" customFormat="1">
      <c r="A421" s="32"/>
      <c r="B421" s="55"/>
      <c r="C421" s="166"/>
      <c r="D421" s="166" t="s">
        <v>410</v>
      </c>
      <c r="E421" s="81">
        <v>10</v>
      </c>
      <c r="F421" s="82" t="s">
        <v>11</v>
      </c>
      <c r="G421" s="31"/>
      <c r="H421" s="31"/>
      <c r="I421" s="31">
        <v>0.1</v>
      </c>
      <c r="J421" s="164"/>
      <c r="K421" s="35"/>
      <c r="L421" s="36" t="s">
        <v>410</v>
      </c>
      <c r="M421" s="37">
        <v>10</v>
      </c>
      <c r="N421" s="38" t="s">
        <v>11</v>
      </c>
      <c r="O421" s="164"/>
      <c r="P421" s="164"/>
      <c r="Q421" s="164"/>
      <c r="R421" s="52"/>
      <c r="S421" s="223"/>
      <c r="T421" s="223"/>
      <c r="U421" s="223">
        <v>0.1</v>
      </c>
    </row>
    <row r="422" spans="1:21" s="163" customFormat="1">
      <c r="A422" s="32"/>
      <c r="B422" s="55"/>
      <c r="C422" s="166"/>
      <c r="D422" s="166" t="s">
        <v>143</v>
      </c>
      <c r="E422" s="81">
        <v>0.5</v>
      </c>
      <c r="F422" s="82" t="s">
        <v>11</v>
      </c>
      <c r="G422" s="31"/>
      <c r="H422" s="31"/>
      <c r="I422" s="31">
        <v>5.0000000000000001E-3</v>
      </c>
      <c r="J422" s="164"/>
      <c r="K422" s="35"/>
      <c r="L422" s="36" t="s">
        <v>143</v>
      </c>
      <c r="M422" s="37">
        <v>1</v>
      </c>
      <c r="N422" s="38" t="s">
        <v>11</v>
      </c>
      <c r="O422" s="164"/>
      <c r="P422" s="164"/>
      <c r="Q422" s="164"/>
      <c r="R422" s="52"/>
      <c r="S422" s="223"/>
      <c r="T422" s="223"/>
      <c r="U422" s="223">
        <v>0.01</v>
      </c>
    </row>
    <row r="423" spans="1:21" s="163" customFormat="1">
      <c r="A423" s="32"/>
      <c r="B423" s="55"/>
      <c r="C423" s="166"/>
      <c r="D423" s="166" t="s">
        <v>411</v>
      </c>
      <c r="E423" s="81">
        <v>0.5</v>
      </c>
      <c r="F423" s="82" t="s">
        <v>11</v>
      </c>
      <c r="G423" s="31"/>
      <c r="H423" s="31"/>
      <c r="I423" s="31">
        <v>5.0000000000000001E-3</v>
      </c>
      <c r="J423" s="164"/>
      <c r="K423" s="35"/>
      <c r="L423" s="36" t="s">
        <v>411</v>
      </c>
      <c r="M423" s="37">
        <v>1</v>
      </c>
      <c r="N423" s="38" t="s">
        <v>11</v>
      </c>
      <c r="O423" s="164"/>
      <c r="P423" s="164"/>
      <c r="Q423" s="164"/>
      <c r="R423" s="52"/>
      <c r="S423" s="223"/>
      <c r="T423" s="223"/>
      <c r="U423" s="223">
        <v>0.01</v>
      </c>
    </row>
    <row r="424" spans="1:21" s="163" customFormat="1">
      <c r="A424" s="32"/>
      <c r="B424" s="55"/>
      <c r="C424" s="166"/>
      <c r="D424" s="166" t="s">
        <v>146</v>
      </c>
      <c r="E424" s="81">
        <v>0.5</v>
      </c>
      <c r="F424" s="82" t="s">
        <v>11</v>
      </c>
      <c r="G424" s="31"/>
      <c r="H424" s="31"/>
      <c r="I424" s="31">
        <v>5.0000000000000001E-3</v>
      </c>
      <c r="J424" s="164"/>
      <c r="K424" s="35"/>
      <c r="L424" s="36"/>
      <c r="M424" s="37"/>
      <c r="N424" s="38"/>
      <c r="O424" s="164"/>
      <c r="P424" s="164"/>
      <c r="Q424" s="164"/>
      <c r="R424" s="52"/>
      <c r="S424" s="223"/>
      <c r="T424" s="223"/>
      <c r="U424" s="223"/>
    </row>
    <row r="425" spans="1:21" s="163" customFormat="1">
      <c r="A425" s="32"/>
      <c r="B425" s="55"/>
      <c r="C425" s="166"/>
      <c r="D425" s="166" t="s">
        <v>133</v>
      </c>
      <c r="E425" s="81">
        <v>0.5</v>
      </c>
      <c r="F425" s="82" t="s">
        <v>11</v>
      </c>
      <c r="G425" s="31"/>
      <c r="H425" s="31"/>
      <c r="I425" s="31">
        <v>5.0000000000000001E-3</v>
      </c>
      <c r="J425" s="164"/>
      <c r="K425" s="35"/>
      <c r="L425" s="36"/>
      <c r="M425" s="37"/>
      <c r="N425" s="38"/>
      <c r="O425" s="164"/>
      <c r="P425" s="164"/>
      <c r="Q425" s="164"/>
      <c r="R425" s="52"/>
      <c r="S425" s="223"/>
      <c r="T425" s="223"/>
      <c r="U425" s="223"/>
    </row>
    <row r="426" spans="1:21">
      <c r="A426" s="32"/>
      <c r="B426" s="55"/>
      <c r="C426" s="57" t="s">
        <v>12</v>
      </c>
      <c r="D426" s="155" t="s">
        <v>12</v>
      </c>
      <c r="E426" s="81">
        <v>70</v>
      </c>
      <c r="F426" s="82" t="s">
        <v>11</v>
      </c>
      <c r="G426" s="31"/>
      <c r="H426" s="31"/>
      <c r="I426" s="31">
        <v>0.7</v>
      </c>
      <c r="K426" s="40" t="s">
        <v>12</v>
      </c>
      <c r="L426" s="36" t="s">
        <v>12</v>
      </c>
      <c r="M426" s="37">
        <v>70</v>
      </c>
      <c r="N426" s="38" t="s">
        <v>11</v>
      </c>
      <c r="O426" s="164"/>
      <c r="P426" s="164"/>
      <c r="Q426" s="164"/>
      <c r="U426" s="223">
        <v>0.7</v>
      </c>
    </row>
    <row r="427" spans="1:21" s="163" customFormat="1">
      <c r="A427" s="32"/>
      <c r="B427" s="55"/>
      <c r="C427" s="166"/>
      <c r="D427" s="166" t="s">
        <v>314</v>
      </c>
      <c r="E427" s="81">
        <v>3</v>
      </c>
      <c r="F427" s="82" t="s">
        <v>11</v>
      </c>
      <c r="G427" s="31"/>
      <c r="H427" s="31"/>
      <c r="I427" s="31">
        <v>0.03</v>
      </c>
      <c r="J427" s="164"/>
      <c r="K427" s="35"/>
      <c r="L427" s="36" t="s">
        <v>313</v>
      </c>
      <c r="M427" s="37">
        <v>3</v>
      </c>
      <c r="N427" s="38" t="s">
        <v>11</v>
      </c>
      <c r="O427" s="164"/>
      <c r="P427" s="164"/>
      <c r="Q427" s="164"/>
      <c r="R427" s="52"/>
      <c r="S427" s="223"/>
      <c r="T427" s="223"/>
      <c r="U427" s="223">
        <v>0.03</v>
      </c>
    </row>
    <row r="428" spans="1:21">
      <c r="A428" s="32"/>
      <c r="B428" s="55"/>
      <c r="C428" s="56"/>
      <c r="D428" s="155" t="s">
        <v>528</v>
      </c>
      <c r="E428" s="81">
        <v>1</v>
      </c>
      <c r="F428" s="82" t="s">
        <v>11</v>
      </c>
      <c r="G428" s="31"/>
      <c r="H428" s="31"/>
      <c r="I428" s="31">
        <v>0.01</v>
      </c>
      <c r="K428" s="35"/>
      <c r="L428" s="36" t="s">
        <v>528</v>
      </c>
      <c r="M428" s="37"/>
      <c r="N428" s="38"/>
    </row>
    <row r="429" spans="1:21">
      <c r="A429" s="32"/>
      <c r="B429" s="55"/>
      <c r="C429" s="57" t="s">
        <v>552</v>
      </c>
      <c r="D429" s="155" t="s">
        <v>423</v>
      </c>
      <c r="E429" s="81">
        <v>10</v>
      </c>
      <c r="F429" s="82" t="s">
        <v>11</v>
      </c>
      <c r="G429" s="31"/>
      <c r="H429" s="31">
        <v>0.13</v>
      </c>
      <c r="I429" s="31"/>
      <c r="K429" s="40" t="s">
        <v>552</v>
      </c>
      <c r="L429" s="36" t="s">
        <v>423</v>
      </c>
      <c r="M429" s="37">
        <v>10</v>
      </c>
      <c r="N429" s="38" t="s">
        <v>11</v>
      </c>
      <c r="T429" s="223">
        <v>0.13</v>
      </c>
    </row>
    <row r="430" spans="1:21">
      <c r="A430" s="32"/>
      <c r="B430" s="55"/>
      <c r="C430" s="56"/>
      <c r="D430" s="155" t="s">
        <v>308</v>
      </c>
      <c r="E430" s="81">
        <v>5</v>
      </c>
      <c r="F430" s="82" t="s">
        <v>11</v>
      </c>
      <c r="G430" s="31"/>
      <c r="H430" s="31"/>
      <c r="I430" s="31">
        <v>0.05</v>
      </c>
      <c r="K430" s="35"/>
      <c r="L430" s="36" t="s">
        <v>308</v>
      </c>
      <c r="M430" s="37">
        <v>5</v>
      </c>
      <c r="N430" s="38" t="s">
        <v>11</v>
      </c>
      <c r="O430" s="51"/>
      <c r="P430" s="51"/>
      <c r="Q430" s="51"/>
      <c r="R430" s="62"/>
      <c r="S430" s="223" t="s">
        <v>256</v>
      </c>
      <c r="U430" s="223">
        <v>0.05</v>
      </c>
    </row>
    <row r="431" spans="1:21" s="163" customFormat="1">
      <c r="A431" s="32"/>
      <c r="B431" s="55"/>
      <c r="C431" s="166"/>
      <c r="D431" s="166" t="s">
        <v>313</v>
      </c>
      <c r="E431" s="81">
        <v>5</v>
      </c>
      <c r="F431" s="82" t="s">
        <v>11</v>
      </c>
      <c r="G431" s="31"/>
      <c r="H431" s="31"/>
      <c r="I431" s="31">
        <v>0.05</v>
      </c>
      <c r="J431" s="164"/>
      <c r="K431" s="35"/>
      <c r="L431" s="36" t="s">
        <v>313</v>
      </c>
      <c r="M431" s="37">
        <v>5</v>
      </c>
      <c r="N431" s="38" t="s">
        <v>11</v>
      </c>
      <c r="O431" s="17"/>
      <c r="P431" s="17"/>
      <c r="Q431" s="17"/>
      <c r="R431" s="52"/>
      <c r="S431" s="223" t="s">
        <v>256</v>
      </c>
      <c r="T431" s="223"/>
      <c r="U431" s="223">
        <v>0.05</v>
      </c>
    </row>
    <row r="432" spans="1:21" s="163" customFormat="1">
      <c r="A432" s="32"/>
      <c r="B432" s="55"/>
      <c r="C432" s="106"/>
      <c r="D432" s="106" t="s">
        <v>262</v>
      </c>
      <c r="E432" s="133">
        <v>5</v>
      </c>
      <c r="F432" s="134" t="s">
        <v>11</v>
      </c>
      <c r="G432" s="31"/>
      <c r="H432" s="31"/>
      <c r="I432" s="31">
        <v>0.05</v>
      </c>
      <c r="J432" s="164"/>
      <c r="K432" s="98"/>
      <c r="L432" s="90" t="s">
        <v>262</v>
      </c>
      <c r="M432" s="94">
        <v>5</v>
      </c>
      <c r="N432" s="99" t="s">
        <v>11</v>
      </c>
      <c r="O432" s="164"/>
      <c r="P432" s="164"/>
      <c r="Q432" s="164"/>
      <c r="R432" s="52"/>
      <c r="S432" s="223" t="s">
        <v>256</v>
      </c>
      <c r="T432" s="223"/>
      <c r="U432" s="223">
        <v>0.05</v>
      </c>
    </row>
    <row r="433" spans="1:21" s="163" customFormat="1">
      <c r="A433" s="32"/>
      <c r="B433" s="55"/>
      <c r="C433" s="106"/>
      <c r="D433" s="106" t="s">
        <v>553</v>
      </c>
      <c r="E433" s="133">
        <v>5</v>
      </c>
      <c r="F433" s="134" t="s">
        <v>11</v>
      </c>
      <c r="G433" s="31"/>
      <c r="H433" s="31">
        <v>0.09</v>
      </c>
      <c r="I433" s="31"/>
      <c r="J433" s="164"/>
      <c r="K433" s="98"/>
      <c r="L433" s="90" t="s">
        <v>553</v>
      </c>
      <c r="M433" s="94">
        <v>5</v>
      </c>
      <c r="N433" s="99" t="s">
        <v>11</v>
      </c>
      <c r="O433" s="164"/>
      <c r="P433" s="164"/>
      <c r="Q433" s="164"/>
      <c r="R433" s="52"/>
      <c r="S433" s="223" t="s">
        <v>256</v>
      </c>
      <c r="T433" s="223">
        <v>0.09</v>
      </c>
      <c r="U433" s="223"/>
    </row>
    <row r="434" spans="1:21" ht="17.25" thickBot="1">
      <c r="A434" s="45"/>
      <c r="B434" s="59"/>
      <c r="C434" s="60" t="s">
        <v>14</v>
      </c>
      <c r="D434" s="63" t="s">
        <v>14</v>
      </c>
      <c r="E434" s="150">
        <v>1</v>
      </c>
      <c r="F434" s="149" t="s">
        <v>20</v>
      </c>
      <c r="G434" s="31"/>
      <c r="H434" s="31"/>
      <c r="I434" s="31"/>
      <c r="K434" s="48" t="s">
        <v>14</v>
      </c>
      <c r="L434" s="42" t="s">
        <v>14</v>
      </c>
      <c r="M434" s="49">
        <v>1</v>
      </c>
      <c r="N434" s="43" t="s">
        <v>20</v>
      </c>
      <c r="O434" s="51"/>
      <c r="P434" s="51"/>
      <c r="Q434" s="51"/>
      <c r="R434" s="62"/>
      <c r="S434" s="319">
        <f>SUM(S408:S433)</f>
        <v>4.18</v>
      </c>
      <c r="T434" s="319">
        <f t="shared" ref="T434:U434" si="15">SUM(T408:T433)</f>
        <v>1.6900000000000002</v>
      </c>
      <c r="U434" s="319">
        <f t="shared" si="15"/>
        <v>2.3299999999999996</v>
      </c>
    </row>
    <row r="435" spans="1:21" s="167" customFormat="1" ht="17.25" thickBot="1">
      <c r="A435" s="72"/>
      <c r="B435" s="62"/>
      <c r="C435" s="51"/>
      <c r="D435" s="51"/>
      <c r="E435" s="62"/>
      <c r="F435" s="62"/>
      <c r="G435" s="62"/>
      <c r="H435" s="62"/>
      <c r="I435" s="62"/>
      <c r="J435" s="51"/>
      <c r="K435" s="51"/>
      <c r="L435" s="51"/>
      <c r="M435" s="62"/>
      <c r="N435" s="62"/>
      <c r="O435" s="17"/>
      <c r="P435" s="17"/>
      <c r="Q435" s="17"/>
      <c r="R435" s="52"/>
      <c r="S435" s="224"/>
      <c r="T435" s="224"/>
      <c r="U435" s="224"/>
    </row>
    <row r="436" spans="1:21" ht="17.25" hidden="1" thickBot="1">
      <c r="A436" s="22"/>
      <c r="B436" s="73"/>
      <c r="C436" s="54"/>
      <c r="D436" s="148"/>
      <c r="E436" s="158"/>
      <c r="F436" s="159"/>
      <c r="G436" s="31"/>
      <c r="H436" s="31"/>
      <c r="I436" s="31"/>
      <c r="K436" s="26"/>
      <c r="L436" s="27"/>
      <c r="M436" s="28"/>
      <c r="N436" s="29"/>
    </row>
    <row r="437" spans="1:21" ht="17.25" hidden="1" thickBot="1">
      <c r="A437" s="32"/>
      <c r="B437" s="55"/>
      <c r="C437" s="56"/>
      <c r="D437" s="155"/>
      <c r="E437" s="81"/>
      <c r="F437" s="82"/>
      <c r="G437" s="31"/>
      <c r="H437" s="31"/>
      <c r="I437" s="31"/>
      <c r="K437" s="35"/>
      <c r="L437" s="36"/>
      <c r="M437" s="37"/>
      <c r="N437" s="38"/>
    </row>
    <row r="438" spans="1:21" ht="17.25" hidden="1" thickBot="1">
      <c r="A438" s="32"/>
      <c r="B438" s="55"/>
      <c r="C438" s="57"/>
      <c r="D438" s="155"/>
      <c r="E438" s="81"/>
      <c r="F438" s="82"/>
      <c r="G438" s="31"/>
      <c r="H438" s="31"/>
      <c r="I438" s="31"/>
      <c r="K438" s="40"/>
      <c r="L438" s="36"/>
      <c r="M438" s="37"/>
      <c r="N438" s="38"/>
    </row>
    <row r="439" spans="1:21" ht="17.25" hidden="1" thickBot="1">
      <c r="A439" s="32"/>
      <c r="B439" s="55"/>
      <c r="C439" s="56"/>
      <c r="D439" s="155"/>
      <c r="E439" s="81"/>
      <c r="F439" s="82"/>
      <c r="G439" s="31"/>
      <c r="H439" s="31"/>
      <c r="I439" s="31"/>
      <c r="K439" s="35"/>
      <c r="L439" s="36"/>
      <c r="M439" s="37"/>
      <c r="N439" s="38"/>
    </row>
    <row r="440" spans="1:21" ht="17.25" hidden="1" thickBot="1">
      <c r="A440" s="32"/>
      <c r="B440" s="55"/>
      <c r="C440" s="56"/>
      <c r="D440" s="155"/>
      <c r="E440" s="81"/>
      <c r="F440" s="82"/>
      <c r="G440" s="31"/>
      <c r="H440" s="31"/>
      <c r="I440" s="31"/>
      <c r="K440" s="35"/>
      <c r="L440" s="36"/>
      <c r="M440" s="37"/>
      <c r="N440" s="38"/>
    </row>
    <row r="441" spans="1:21" ht="17.25" hidden="1" thickBot="1">
      <c r="A441" s="32"/>
      <c r="B441" s="55"/>
      <c r="C441" s="56"/>
      <c r="D441" s="155"/>
      <c r="E441" s="81"/>
      <c r="F441" s="82"/>
      <c r="G441" s="31"/>
      <c r="H441" s="31"/>
      <c r="I441" s="31"/>
      <c r="K441" s="35"/>
      <c r="L441" s="36"/>
      <c r="M441" s="37"/>
      <c r="N441" s="38"/>
      <c r="O441" s="24"/>
      <c r="P441" s="27"/>
      <c r="Q441" s="27"/>
      <c r="R441" s="29"/>
    </row>
    <row r="442" spans="1:21" ht="17.25" hidden="1" thickBot="1">
      <c r="A442" s="32"/>
      <c r="B442" s="55"/>
      <c r="C442" s="56"/>
      <c r="D442" s="155"/>
      <c r="E442" s="81"/>
      <c r="F442" s="82"/>
      <c r="G442" s="31"/>
      <c r="H442" s="31"/>
      <c r="I442" s="31"/>
      <c r="K442" s="35"/>
      <c r="L442" s="36"/>
      <c r="M442" s="37"/>
      <c r="N442" s="38"/>
      <c r="O442" s="70"/>
      <c r="P442" s="36"/>
      <c r="Q442" s="36"/>
      <c r="R442" s="38"/>
    </row>
    <row r="443" spans="1:21" ht="17.25" hidden="1" thickBot="1">
      <c r="A443" s="32"/>
      <c r="B443" s="55"/>
      <c r="C443" s="56"/>
      <c r="D443" s="155"/>
      <c r="E443" s="81"/>
      <c r="F443" s="82"/>
      <c r="G443" s="31"/>
      <c r="H443" s="31"/>
      <c r="I443" s="31"/>
      <c r="K443" s="35"/>
      <c r="L443" s="36"/>
      <c r="M443" s="37"/>
      <c r="N443" s="38"/>
      <c r="O443" s="71"/>
      <c r="P443" s="42"/>
      <c r="Q443" s="42"/>
      <c r="R443" s="43"/>
    </row>
    <row r="444" spans="1:21" ht="17.25" hidden="1" thickBot="1">
      <c r="A444" s="32"/>
      <c r="B444" s="55"/>
      <c r="C444" s="56"/>
      <c r="D444" s="155"/>
      <c r="E444" s="81"/>
      <c r="F444" s="82"/>
      <c r="G444" s="31"/>
      <c r="H444" s="31"/>
      <c r="I444" s="31"/>
      <c r="K444" s="35"/>
      <c r="L444" s="36"/>
      <c r="M444" s="37"/>
      <c r="N444" s="38"/>
    </row>
    <row r="445" spans="1:21" ht="17.25" hidden="1" thickBot="1">
      <c r="A445" s="32"/>
      <c r="B445" s="55"/>
      <c r="C445" s="57"/>
      <c r="D445" s="155"/>
      <c r="E445" s="81"/>
      <c r="F445" s="82"/>
      <c r="G445" s="31"/>
      <c r="H445" s="31"/>
      <c r="I445" s="31"/>
      <c r="K445" s="40"/>
      <c r="L445" s="36"/>
      <c r="M445" s="37"/>
      <c r="N445" s="38"/>
    </row>
    <row r="446" spans="1:21" ht="17.25" hidden="1" thickBot="1">
      <c r="A446" s="32"/>
      <c r="B446" s="55"/>
      <c r="C446" s="56"/>
      <c r="D446" s="155"/>
      <c r="E446" s="81"/>
      <c r="F446" s="82"/>
      <c r="G446" s="31"/>
      <c r="H446" s="31"/>
      <c r="I446" s="31"/>
      <c r="K446" s="35"/>
      <c r="L446" s="36"/>
      <c r="M446" s="37"/>
      <c r="N446" s="38"/>
    </row>
    <row r="447" spans="1:21" ht="17.25" hidden="1" thickBot="1">
      <c r="A447" s="32"/>
      <c r="B447" s="55"/>
      <c r="C447" s="56"/>
      <c r="D447" s="155"/>
      <c r="E447" s="81"/>
      <c r="F447" s="82"/>
      <c r="G447" s="31"/>
      <c r="H447" s="31"/>
      <c r="I447" s="31"/>
      <c r="K447" s="35"/>
      <c r="L447" s="36"/>
      <c r="M447" s="37"/>
      <c r="N447" s="38"/>
    </row>
    <row r="448" spans="1:21" ht="17.25" hidden="1" thickBot="1">
      <c r="A448" s="32"/>
      <c r="B448" s="55"/>
      <c r="C448" s="56"/>
      <c r="D448" s="155"/>
      <c r="E448" s="81"/>
      <c r="F448" s="82"/>
      <c r="G448" s="31"/>
      <c r="H448" s="31"/>
      <c r="I448" s="31"/>
      <c r="K448" s="35"/>
      <c r="L448" s="36"/>
      <c r="M448" s="37"/>
      <c r="N448" s="38"/>
    </row>
    <row r="449" spans="1:28" ht="17.25" hidden="1" thickBot="1">
      <c r="A449" s="32"/>
      <c r="B449" s="55"/>
      <c r="C449" s="57"/>
      <c r="D449" s="155"/>
      <c r="E449" s="81"/>
      <c r="F449" s="82"/>
      <c r="G449" s="31"/>
      <c r="H449" s="31"/>
      <c r="I449" s="31"/>
      <c r="K449" s="40"/>
      <c r="L449" s="36"/>
      <c r="M449" s="37"/>
      <c r="N449" s="38"/>
    </row>
    <row r="450" spans="1:28" ht="17.25" hidden="1" thickBot="1">
      <c r="A450" s="32"/>
      <c r="B450" s="55"/>
      <c r="C450" s="56"/>
      <c r="D450" s="155"/>
      <c r="E450" s="81"/>
      <c r="F450" s="82"/>
      <c r="G450" s="31"/>
      <c r="H450" s="31"/>
      <c r="I450" s="31"/>
      <c r="K450" s="35"/>
      <c r="L450" s="36"/>
      <c r="M450" s="37"/>
      <c r="N450" s="38"/>
    </row>
    <row r="451" spans="1:28" ht="17.25" hidden="1" thickBot="1">
      <c r="A451" s="32"/>
      <c r="B451" s="55"/>
      <c r="C451" s="57"/>
      <c r="D451" s="155"/>
      <c r="E451" s="81"/>
      <c r="F451" s="82"/>
      <c r="G451" s="31"/>
      <c r="H451" s="31"/>
      <c r="I451" s="31"/>
      <c r="K451" s="40"/>
      <c r="L451" s="36"/>
      <c r="M451" s="37"/>
      <c r="N451" s="38"/>
    </row>
    <row r="452" spans="1:28" ht="17.25" hidden="1" thickBot="1">
      <c r="A452" s="32"/>
      <c r="B452" s="55"/>
      <c r="C452" s="56"/>
      <c r="D452" s="155"/>
      <c r="E452" s="81"/>
      <c r="F452" s="82"/>
      <c r="G452" s="31"/>
      <c r="H452" s="31"/>
      <c r="I452" s="31"/>
      <c r="K452" s="35"/>
      <c r="L452" s="36"/>
      <c r="M452" s="37"/>
      <c r="N452" s="38"/>
    </row>
    <row r="453" spans="1:28" ht="17.25" hidden="1" thickBot="1">
      <c r="A453" s="32"/>
      <c r="B453" s="55"/>
      <c r="C453" s="56"/>
      <c r="D453" s="155"/>
      <c r="E453" s="81"/>
      <c r="F453" s="82"/>
      <c r="G453" s="31"/>
      <c r="H453" s="31"/>
      <c r="I453" s="31"/>
      <c r="K453" s="35"/>
      <c r="L453" s="36"/>
      <c r="M453" s="37"/>
      <c r="N453" s="38"/>
      <c r="O453" s="51"/>
      <c r="P453" s="51"/>
      <c r="Q453" s="51"/>
      <c r="R453" s="62"/>
    </row>
    <row r="454" spans="1:28" ht="17.25" hidden="1" thickBot="1">
      <c r="A454" s="32"/>
      <c r="B454" s="55"/>
      <c r="C454" s="56"/>
      <c r="D454" s="155"/>
      <c r="E454" s="81"/>
      <c r="F454" s="82"/>
      <c r="G454" s="31"/>
      <c r="H454" s="31"/>
      <c r="I454" s="31"/>
      <c r="K454" s="35"/>
      <c r="L454" s="36"/>
      <c r="M454" s="37"/>
      <c r="N454" s="38"/>
    </row>
    <row r="455" spans="1:28" ht="17.25" hidden="1" thickBot="1">
      <c r="A455" s="32"/>
      <c r="B455" s="55"/>
      <c r="C455" s="56"/>
      <c r="D455" s="155"/>
      <c r="E455" s="81"/>
      <c r="F455" s="82"/>
      <c r="G455" s="31"/>
      <c r="H455" s="31"/>
      <c r="I455" s="31"/>
      <c r="K455" s="35"/>
      <c r="L455" s="36"/>
      <c r="M455" s="37"/>
      <c r="N455" s="38"/>
    </row>
    <row r="456" spans="1:28" ht="17.25" hidden="1" thickBot="1">
      <c r="A456" s="45"/>
      <c r="B456" s="59"/>
      <c r="C456" s="60"/>
      <c r="D456" s="63"/>
      <c r="E456" s="150"/>
      <c r="F456" s="149"/>
      <c r="G456" s="31"/>
      <c r="H456" s="31"/>
      <c r="I456" s="31"/>
      <c r="K456" s="48"/>
      <c r="L456" s="42"/>
      <c r="M456" s="49"/>
      <c r="N456" s="43"/>
      <c r="S456" s="225"/>
      <c r="T456" s="225"/>
      <c r="U456" s="225"/>
    </row>
    <row r="457" spans="1:28" s="1" customFormat="1" ht="17.25" hidden="1" thickBot="1">
      <c r="A457" s="72"/>
      <c r="B457" s="62"/>
      <c r="C457" s="51"/>
      <c r="D457" s="51"/>
      <c r="E457" s="62"/>
      <c r="F457" s="62"/>
      <c r="G457" s="62"/>
      <c r="H457" s="62"/>
      <c r="I457" s="62"/>
      <c r="J457" s="51"/>
      <c r="K457" s="51"/>
      <c r="L457" s="77"/>
      <c r="M457" s="78"/>
      <c r="N457" s="78"/>
      <c r="O457" s="17"/>
      <c r="P457" s="17"/>
      <c r="Q457" s="17"/>
      <c r="R457" s="52"/>
      <c r="S457" s="224"/>
      <c r="T457" s="224"/>
      <c r="U457" s="224"/>
    </row>
    <row r="458" spans="1:28" ht="17.25" hidden="1" thickBot="1">
      <c r="A458" s="22"/>
      <c r="B458" s="73"/>
      <c r="C458" s="54"/>
      <c r="D458" s="148"/>
      <c r="E458" s="158"/>
      <c r="F458" s="159"/>
      <c r="G458" s="31"/>
      <c r="H458" s="31"/>
      <c r="I458" s="31"/>
      <c r="K458" s="26"/>
      <c r="L458" s="27"/>
      <c r="M458" s="28"/>
      <c r="N458" s="29"/>
      <c r="T458" s="226"/>
      <c r="U458" s="226"/>
      <c r="V458" s="88"/>
      <c r="W458" s="88"/>
      <c r="X458" s="88"/>
      <c r="Y458" s="88"/>
      <c r="Z458" s="88"/>
      <c r="AA458" s="88"/>
      <c r="AB458" s="88"/>
    </row>
    <row r="459" spans="1:28" ht="17.25" hidden="1" thickBot="1">
      <c r="A459" s="32"/>
      <c r="B459" s="55"/>
      <c r="C459" s="56"/>
      <c r="D459" s="155"/>
      <c r="E459" s="81"/>
      <c r="F459" s="82"/>
      <c r="G459" s="31"/>
      <c r="H459" s="31"/>
      <c r="I459" s="31"/>
      <c r="K459" s="35"/>
      <c r="L459" s="36"/>
      <c r="M459" s="37"/>
      <c r="N459" s="38"/>
      <c r="T459" s="226"/>
      <c r="U459" s="226"/>
      <c r="V459" s="88"/>
      <c r="W459" s="88"/>
      <c r="X459" s="88"/>
      <c r="Y459" s="88"/>
      <c r="Z459" s="88"/>
      <c r="AA459" s="88"/>
      <c r="AB459" s="88"/>
    </row>
    <row r="460" spans="1:28" ht="17.25" hidden="1" thickBot="1">
      <c r="A460" s="32"/>
      <c r="B460" s="55"/>
      <c r="C460" s="56"/>
      <c r="D460" s="155"/>
      <c r="E460" s="81"/>
      <c r="F460" s="82"/>
      <c r="G460" s="31"/>
      <c r="H460" s="31"/>
      <c r="I460" s="31"/>
      <c r="K460" s="35"/>
      <c r="L460" s="36"/>
      <c r="M460" s="37"/>
      <c r="N460" s="38"/>
      <c r="T460" s="226"/>
      <c r="U460" s="226"/>
      <c r="V460" s="88"/>
      <c r="W460" s="88"/>
      <c r="X460" s="88"/>
      <c r="Y460" s="88"/>
      <c r="Z460" s="88"/>
      <c r="AA460" s="88"/>
      <c r="AB460" s="88"/>
    </row>
    <row r="461" spans="1:28" ht="17.25" hidden="1" thickBot="1">
      <c r="A461" s="32"/>
      <c r="B461" s="55"/>
      <c r="C461" s="56"/>
      <c r="D461" s="155"/>
      <c r="E461" s="81"/>
      <c r="F461" s="82"/>
      <c r="G461" s="31"/>
      <c r="H461" s="31"/>
      <c r="I461" s="31"/>
      <c r="K461" s="35"/>
      <c r="L461" s="36"/>
      <c r="M461" s="37"/>
      <c r="N461" s="38"/>
      <c r="T461" s="226"/>
      <c r="U461" s="226"/>
      <c r="V461" s="88"/>
      <c r="W461" s="88"/>
      <c r="X461" s="88"/>
      <c r="Y461" s="88"/>
      <c r="Z461" s="88"/>
      <c r="AA461" s="88"/>
      <c r="AB461" s="88"/>
    </row>
    <row r="462" spans="1:28" ht="17.25" hidden="1" thickBot="1">
      <c r="A462" s="32"/>
      <c r="B462" s="55"/>
      <c r="C462" s="56"/>
      <c r="D462" s="155"/>
      <c r="E462" s="81"/>
      <c r="F462" s="82"/>
      <c r="G462" s="31"/>
      <c r="H462" s="31"/>
      <c r="I462" s="31"/>
      <c r="K462" s="35"/>
      <c r="L462" s="36"/>
      <c r="M462" s="37"/>
      <c r="N462" s="38"/>
      <c r="T462" s="226"/>
      <c r="U462" s="226"/>
      <c r="V462" s="88"/>
      <c r="W462" s="88"/>
      <c r="X462" s="88"/>
      <c r="Y462" s="88"/>
      <c r="Z462" s="88"/>
      <c r="AA462" s="88"/>
      <c r="AB462" s="88"/>
    </row>
    <row r="463" spans="1:28" ht="17.25" hidden="1" thickBot="1">
      <c r="A463" s="32"/>
      <c r="B463" s="55"/>
      <c r="C463" s="56"/>
      <c r="D463" s="155"/>
      <c r="E463" s="81"/>
      <c r="F463" s="82"/>
      <c r="G463" s="31"/>
      <c r="H463" s="31"/>
      <c r="I463" s="31"/>
      <c r="K463" s="35"/>
      <c r="L463" s="36"/>
      <c r="M463" s="37"/>
      <c r="N463" s="38"/>
      <c r="O463" s="26"/>
      <c r="P463" s="27"/>
      <c r="Q463" s="27"/>
      <c r="R463" s="29"/>
      <c r="T463" s="226"/>
      <c r="U463" s="226"/>
      <c r="V463" s="88"/>
      <c r="W463" s="88"/>
      <c r="X463" s="88"/>
      <c r="Y463" s="88"/>
      <c r="Z463" s="88"/>
      <c r="AA463" s="88"/>
      <c r="AB463" s="88"/>
    </row>
    <row r="464" spans="1:28" ht="17.25" hidden="1" thickBot="1">
      <c r="A464" s="32"/>
      <c r="B464" s="55"/>
      <c r="C464" s="56"/>
      <c r="D464" s="155"/>
      <c r="E464" s="81"/>
      <c r="F464" s="82"/>
      <c r="G464" s="31"/>
      <c r="H464" s="31"/>
      <c r="I464" s="31"/>
      <c r="K464" s="35"/>
      <c r="L464" s="36"/>
      <c r="M464" s="37"/>
      <c r="N464" s="38"/>
      <c r="O464" s="35"/>
      <c r="P464" s="36"/>
      <c r="Q464" s="36"/>
      <c r="R464" s="38"/>
      <c r="T464" s="226"/>
      <c r="U464" s="226"/>
      <c r="V464" s="88"/>
      <c r="W464" s="88"/>
      <c r="X464" s="88"/>
      <c r="Y464" s="88"/>
      <c r="Z464" s="88"/>
      <c r="AA464" s="88"/>
      <c r="AB464" s="88"/>
    </row>
    <row r="465" spans="1:28" ht="17.25" hidden="1" thickBot="1">
      <c r="A465" s="32"/>
      <c r="B465" s="55"/>
      <c r="C465" s="56"/>
      <c r="D465" s="155"/>
      <c r="E465" s="81"/>
      <c r="F465" s="82"/>
      <c r="G465" s="31"/>
      <c r="H465" s="31"/>
      <c r="I465" s="31"/>
      <c r="K465" s="35"/>
      <c r="L465" s="36"/>
      <c r="M465" s="37"/>
      <c r="N465" s="38"/>
      <c r="O465" s="41"/>
      <c r="P465" s="42"/>
      <c r="Q465" s="42"/>
      <c r="R465" s="43"/>
      <c r="T465" s="226"/>
      <c r="U465" s="226"/>
      <c r="V465" s="88"/>
      <c r="W465" s="88"/>
      <c r="X465" s="88"/>
      <c r="Y465" s="88"/>
      <c r="Z465" s="88"/>
      <c r="AA465" s="88"/>
      <c r="AB465" s="88"/>
    </row>
    <row r="466" spans="1:28" ht="17.25" hidden="1" thickBot="1">
      <c r="A466" s="32"/>
      <c r="B466" s="55"/>
      <c r="C466" s="56"/>
      <c r="D466" s="155"/>
      <c r="E466" s="81"/>
      <c r="F466" s="82"/>
      <c r="G466" s="31"/>
      <c r="H466" s="31"/>
      <c r="I466" s="31"/>
      <c r="K466" s="35"/>
      <c r="L466" s="36"/>
      <c r="M466" s="37"/>
      <c r="N466" s="38"/>
      <c r="T466" s="226"/>
      <c r="U466" s="226"/>
      <c r="V466" s="88"/>
      <c r="W466" s="88"/>
      <c r="X466" s="88"/>
      <c r="Y466" s="88"/>
      <c r="Z466" s="88"/>
      <c r="AA466" s="88"/>
      <c r="AB466" s="88"/>
    </row>
    <row r="467" spans="1:28" ht="15.75" hidden="1" customHeight="1">
      <c r="A467" s="32"/>
      <c r="B467" s="55"/>
      <c r="C467" s="57"/>
      <c r="D467" s="155"/>
      <c r="E467" s="81"/>
      <c r="F467" s="82"/>
      <c r="G467" s="31"/>
      <c r="H467" s="31"/>
      <c r="I467" s="31"/>
      <c r="K467" s="40"/>
      <c r="L467" s="36"/>
      <c r="M467" s="37"/>
      <c r="N467" s="58"/>
      <c r="T467" s="226"/>
      <c r="U467" s="226"/>
      <c r="V467" s="88"/>
      <c r="W467" s="88"/>
      <c r="X467" s="88"/>
      <c r="Y467" s="88"/>
      <c r="Z467" s="88"/>
      <c r="AA467" s="88"/>
      <c r="AB467" s="88"/>
    </row>
    <row r="468" spans="1:28" ht="15.75" hidden="1" customHeight="1">
      <c r="A468" s="32"/>
      <c r="B468" s="55"/>
      <c r="C468" s="56"/>
      <c r="D468" s="155"/>
      <c r="E468" s="81"/>
      <c r="F468" s="82"/>
      <c r="G468" s="31"/>
      <c r="H468" s="31"/>
      <c r="I468" s="31"/>
      <c r="K468" s="35"/>
      <c r="L468" s="36"/>
      <c r="M468" s="37"/>
      <c r="N468" s="58"/>
      <c r="T468" s="226"/>
      <c r="U468" s="226"/>
      <c r="V468" s="88"/>
      <c r="W468" s="88"/>
      <c r="X468" s="88"/>
      <c r="Y468" s="88"/>
      <c r="Z468" s="88"/>
      <c r="AA468" s="88"/>
      <c r="AB468" s="88"/>
    </row>
    <row r="469" spans="1:28" ht="15.75" hidden="1" customHeight="1" thickBot="1">
      <c r="A469" s="32"/>
      <c r="B469" s="55"/>
      <c r="C469" s="56"/>
      <c r="D469" s="155"/>
      <c r="E469" s="81"/>
      <c r="F469" s="82"/>
      <c r="G469" s="31"/>
      <c r="H469" s="31"/>
      <c r="I469" s="31"/>
      <c r="K469" s="35"/>
      <c r="L469" s="36"/>
      <c r="M469" s="37"/>
      <c r="N469" s="58"/>
      <c r="T469" s="226"/>
      <c r="U469" s="226"/>
      <c r="V469" s="88"/>
      <c r="W469" s="88"/>
      <c r="X469" s="88"/>
      <c r="Y469" s="88"/>
      <c r="Z469" s="88"/>
      <c r="AA469" s="88"/>
      <c r="AB469" s="88"/>
    </row>
    <row r="470" spans="1:28" ht="15.75" hidden="1" customHeight="1">
      <c r="A470" s="32"/>
      <c r="B470" s="55"/>
      <c r="C470" s="56"/>
      <c r="D470" s="155"/>
      <c r="E470" s="81"/>
      <c r="F470" s="82"/>
      <c r="G470" s="31"/>
      <c r="H470" s="31"/>
      <c r="I470" s="31"/>
      <c r="K470" s="35"/>
      <c r="L470" s="36"/>
      <c r="M470" s="37"/>
      <c r="N470" s="38"/>
      <c r="T470" s="226"/>
      <c r="U470" s="226"/>
      <c r="V470" s="88"/>
      <c r="W470" s="88"/>
      <c r="X470" s="88"/>
      <c r="Y470" s="88"/>
      <c r="Z470" s="88"/>
      <c r="AA470" s="88"/>
      <c r="AB470" s="88"/>
    </row>
    <row r="471" spans="1:28" ht="15.75" hidden="1" customHeight="1">
      <c r="A471" s="32"/>
      <c r="B471" s="55"/>
      <c r="C471" s="56"/>
      <c r="D471" s="155"/>
      <c r="E471" s="81"/>
      <c r="F471" s="82"/>
      <c r="G471" s="31"/>
      <c r="H471" s="31"/>
      <c r="I471" s="31"/>
      <c r="K471" s="35"/>
      <c r="L471" s="36"/>
      <c r="M471" s="37"/>
      <c r="N471" s="38"/>
      <c r="T471" s="31"/>
      <c r="U471" s="85"/>
      <c r="V471" s="85"/>
      <c r="W471" s="85"/>
      <c r="X471" s="84"/>
      <c r="Y471" s="83"/>
      <c r="Z471" s="86"/>
      <c r="AA471" s="87"/>
      <c r="AB471" s="87"/>
    </row>
    <row r="472" spans="1:28" ht="15.75" hidden="1" customHeight="1">
      <c r="A472" s="32"/>
      <c r="B472" s="55"/>
      <c r="C472" s="57"/>
      <c r="D472" s="155"/>
      <c r="E472" s="81"/>
      <c r="F472" s="82"/>
      <c r="G472" s="31"/>
      <c r="H472" s="31"/>
      <c r="I472" s="31"/>
      <c r="K472" s="40"/>
      <c r="L472" s="36"/>
      <c r="M472" s="37"/>
      <c r="N472" s="38"/>
      <c r="T472" s="31"/>
      <c r="U472" s="85"/>
      <c r="V472" s="85"/>
      <c r="W472" s="85"/>
      <c r="X472" s="84"/>
      <c r="Y472" s="83"/>
      <c r="Z472" s="86"/>
      <c r="AA472" s="87"/>
      <c r="AB472" s="87"/>
    </row>
    <row r="473" spans="1:28" ht="17.25" hidden="1" thickBot="1">
      <c r="A473" s="32"/>
      <c r="B473" s="55"/>
      <c r="C473" s="57"/>
      <c r="D473" s="155"/>
      <c r="E473" s="81"/>
      <c r="F473" s="82"/>
      <c r="G473" s="31"/>
      <c r="H473" s="31"/>
      <c r="I473" s="31"/>
      <c r="K473" s="40"/>
      <c r="L473" s="36"/>
      <c r="M473" s="37"/>
      <c r="N473" s="38"/>
      <c r="T473" s="224"/>
      <c r="U473" s="227"/>
    </row>
    <row r="474" spans="1:28" ht="17.25" hidden="1" thickBot="1">
      <c r="A474" s="32"/>
      <c r="B474" s="55"/>
      <c r="C474" s="56"/>
      <c r="D474" s="155"/>
      <c r="E474" s="81"/>
      <c r="F474" s="82"/>
      <c r="G474" s="31"/>
      <c r="H474" s="31"/>
      <c r="I474" s="31"/>
      <c r="K474" s="35"/>
      <c r="L474" s="36"/>
      <c r="M474" s="37"/>
      <c r="N474" s="38"/>
    </row>
    <row r="475" spans="1:28" ht="17.25" hidden="1" thickBot="1">
      <c r="A475" s="32"/>
      <c r="B475" s="55"/>
      <c r="C475" s="57"/>
      <c r="D475" s="155"/>
      <c r="E475" s="81"/>
      <c r="F475" s="82"/>
      <c r="G475" s="31"/>
      <c r="H475" s="31"/>
      <c r="I475" s="31"/>
      <c r="K475" s="40"/>
      <c r="L475" s="36"/>
      <c r="M475" s="37"/>
      <c r="N475" s="38"/>
    </row>
    <row r="476" spans="1:28" ht="17.25" hidden="1" thickBot="1">
      <c r="A476" s="32"/>
      <c r="B476" s="55"/>
      <c r="C476" s="56"/>
      <c r="D476" s="155"/>
      <c r="E476" s="81"/>
      <c r="F476" s="82"/>
      <c r="G476" s="31"/>
      <c r="H476" s="31"/>
      <c r="I476" s="31"/>
      <c r="K476" s="35"/>
      <c r="L476" s="36"/>
      <c r="M476" s="37"/>
      <c r="N476" s="38"/>
    </row>
    <row r="477" spans="1:28" ht="17.25" hidden="1" thickBot="1">
      <c r="A477" s="74"/>
      <c r="B477" s="75"/>
      <c r="C477" s="60"/>
      <c r="D477" s="63"/>
      <c r="E477" s="150"/>
      <c r="F477" s="149"/>
      <c r="G477" s="31"/>
      <c r="H477" s="31"/>
      <c r="I477" s="31"/>
      <c r="K477" s="48"/>
      <c r="L477" s="42"/>
      <c r="M477" s="49"/>
      <c r="N477" s="43"/>
      <c r="S477" s="225"/>
      <c r="T477" s="225"/>
      <c r="U477" s="225"/>
    </row>
    <row r="478" spans="1:28" ht="17.25" hidden="1" thickBot="1">
      <c r="A478" s="76"/>
      <c r="B478" s="17"/>
      <c r="K478" s="51"/>
    </row>
    <row r="479" spans="1:28" ht="17.25" hidden="1" thickBot="1">
      <c r="A479" s="22"/>
      <c r="B479" s="73"/>
      <c r="C479" s="54"/>
      <c r="D479" s="148"/>
      <c r="E479" s="158"/>
      <c r="F479" s="159"/>
      <c r="G479" s="31"/>
      <c r="H479" s="31"/>
      <c r="I479" s="31"/>
      <c r="K479" s="26"/>
      <c r="L479" s="27"/>
      <c r="M479" s="28"/>
      <c r="N479" s="29"/>
    </row>
    <row r="480" spans="1:28" ht="17.25" hidden="1" thickBot="1">
      <c r="A480" s="32"/>
      <c r="B480" s="55"/>
      <c r="C480" s="57"/>
      <c r="D480" s="155"/>
      <c r="E480" s="81"/>
      <c r="F480" s="82"/>
      <c r="G480" s="31"/>
      <c r="H480" s="31"/>
      <c r="I480" s="31"/>
      <c r="K480" s="40"/>
      <c r="L480" s="36"/>
      <c r="M480" s="37"/>
      <c r="N480" s="38"/>
      <c r="O480" s="26"/>
      <c r="P480" s="27"/>
      <c r="Q480" s="27"/>
      <c r="R480" s="29"/>
    </row>
    <row r="481" spans="1:21" ht="17.25" hidden="1" thickBot="1">
      <c r="A481" s="32"/>
      <c r="B481" s="55"/>
      <c r="C481" s="56"/>
      <c r="D481" s="155"/>
      <c r="E481" s="81"/>
      <c r="F481" s="82"/>
      <c r="G481" s="31"/>
      <c r="H481" s="31"/>
      <c r="I481" s="31"/>
      <c r="K481" s="35"/>
      <c r="L481" s="36"/>
      <c r="M481" s="37"/>
      <c r="N481" s="38"/>
      <c r="O481" s="35"/>
      <c r="P481" s="36"/>
      <c r="Q481" s="36"/>
      <c r="R481" s="38"/>
    </row>
    <row r="482" spans="1:21" ht="17.25" hidden="1" thickBot="1">
      <c r="A482" s="32"/>
      <c r="B482" s="55"/>
      <c r="C482" s="56"/>
      <c r="D482" s="155"/>
      <c r="E482" s="81"/>
      <c r="F482" s="82"/>
      <c r="G482" s="31"/>
      <c r="H482" s="31"/>
      <c r="I482" s="31"/>
      <c r="K482" s="35"/>
      <c r="M482" s="37"/>
      <c r="N482" s="38"/>
      <c r="O482" s="41"/>
      <c r="P482" s="42"/>
      <c r="Q482" s="42"/>
      <c r="R482" s="43"/>
    </row>
    <row r="483" spans="1:21" ht="17.25" hidden="1" thickBot="1">
      <c r="A483" s="32"/>
      <c r="B483" s="55"/>
      <c r="C483" s="56"/>
      <c r="D483" s="155"/>
      <c r="E483" s="81"/>
      <c r="F483" s="82"/>
      <c r="G483" s="31"/>
      <c r="H483" s="31"/>
      <c r="I483" s="31"/>
      <c r="K483" s="35"/>
      <c r="L483" s="36"/>
      <c r="M483" s="37"/>
      <c r="N483" s="38"/>
    </row>
    <row r="484" spans="1:21" ht="17.25" hidden="1" thickBot="1">
      <c r="A484" s="32"/>
      <c r="B484" s="55"/>
      <c r="C484" s="57"/>
      <c r="D484" s="155"/>
      <c r="E484" s="81"/>
      <c r="F484" s="82"/>
      <c r="G484" s="31"/>
      <c r="H484" s="31"/>
      <c r="I484" s="31"/>
      <c r="K484" s="40"/>
      <c r="L484" s="36"/>
      <c r="M484" s="37"/>
      <c r="N484" s="58"/>
    </row>
    <row r="485" spans="1:21" ht="17.25" hidden="1" thickBot="1">
      <c r="A485" s="32"/>
      <c r="B485" s="55"/>
      <c r="C485" s="56"/>
      <c r="D485" s="155"/>
      <c r="E485" s="81"/>
      <c r="F485" s="82"/>
      <c r="G485" s="31"/>
      <c r="H485" s="31"/>
      <c r="I485" s="31"/>
      <c r="K485" s="35"/>
      <c r="L485" s="36"/>
      <c r="M485" s="37"/>
      <c r="N485" s="58"/>
    </row>
    <row r="486" spans="1:21" ht="17.25" hidden="1" thickBot="1">
      <c r="A486" s="32"/>
      <c r="B486" s="55"/>
      <c r="C486" s="56"/>
      <c r="D486" s="155"/>
      <c r="E486" s="81"/>
      <c r="F486" s="82"/>
      <c r="G486" s="31"/>
      <c r="H486" s="31"/>
      <c r="I486" s="31"/>
      <c r="K486" s="35"/>
      <c r="L486" s="36"/>
      <c r="M486" s="37"/>
      <c r="N486" s="58"/>
    </row>
    <row r="487" spans="1:21" ht="17.25" hidden="1" thickBot="1">
      <c r="A487" s="32"/>
      <c r="B487" s="55"/>
      <c r="C487" s="56"/>
      <c r="D487" s="155"/>
      <c r="E487" s="81"/>
      <c r="F487" s="82"/>
      <c r="G487" s="31"/>
      <c r="H487" s="31"/>
      <c r="I487" s="31"/>
      <c r="K487" s="35"/>
      <c r="L487" s="36"/>
      <c r="M487" s="37"/>
      <c r="N487" s="38"/>
    </row>
    <row r="488" spans="1:21" ht="17.25" hidden="1" thickBot="1">
      <c r="A488" s="32"/>
      <c r="B488" s="55"/>
      <c r="C488" s="57"/>
      <c r="D488" s="155"/>
      <c r="E488" s="81"/>
      <c r="F488" s="82"/>
      <c r="G488" s="31"/>
      <c r="H488" s="31"/>
      <c r="I488" s="31"/>
      <c r="K488" s="40"/>
      <c r="L488" s="36"/>
      <c r="M488" s="37"/>
      <c r="N488" s="38"/>
    </row>
    <row r="489" spans="1:21" ht="17.25" hidden="1" thickBot="1">
      <c r="A489" s="32"/>
      <c r="B489" s="55"/>
      <c r="C489" s="56"/>
      <c r="D489" s="155"/>
      <c r="E489" s="81"/>
      <c r="F489" s="82"/>
      <c r="G489" s="31"/>
      <c r="H489" s="31"/>
      <c r="I489" s="31"/>
      <c r="K489" s="35"/>
      <c r="L489" s="36"/>
      <c r="M489" s="37"/>
      <c r="N489" s="38"/>
    </row>
    <row r="490" spans="1:21" ht="17.25" hidden="1" thickBot="1">
      <c r="A490" s="32"/>
      <c r="B490" s="55"/>
      <c r="C490" s="57"/>
      <c r="D490" s="155"/>
      <c r="E490" s="81"/>
      <c r="F490" s="82"/>
      <c r="G490" s="31"/>
      <c r="H490" s="31"/>
      <c r="I490" s="31"/>
      <c r="K490" s="35"/>
      <c r="L490" s="36"/>
      <c r="M490" s="37"/>
      <c r="N490" s="38"/>
    </row>
    <row r="491" spans="1:21" ht="17.25" hidden="1" thickBot="1">
      <c r="A491" s="32"/>
      <c r="B491" s="55"/>
      <c r="C491" s="56"/>
      <c r="D491" s="155"/>
      <c r="E491" s="81"/>
      <c r="F491" s="82"/>
      <c r="G491" s="31"/>
      <c r="H491" s="31"/>
      <c r="I491" s="31"/>
      <c r="K491" s="35"/>
      <c r="L491" s="36"/>
      <c r="M491" s="37"/>
      <c r="N491" s="38"/>
    </row>
    <row r="492" spans="1:21" ht="17.25" hidden="1" thickBot="1">
      <c r="A492" s="32"/>
      <c r="B492" s="55"/>
      <c r="C492" s="56"/>
      <c r="D492" s="155"/>
      <c r="E492" s="81"/>
      <c r="F492" s="82"/>
      <c r="G492" s="31"/>
      <c r="H492" s="31"/>
      <c r="I492" s="31"/>
      <c r="K492" s="35"/>
      <c r="L492" s="36"/>
      <c r="M492" s="37"/>
      <c r="N492" s="38"/>
    </row>
    <row r="493" spans="1:21" ht="17.25" hidden="1" thickBot="1">
      <c r="A493" s="32"/>
      <c r="B493" s="55"/>
      <c r="C493" s="56"/>
      <c r="D493" s="155"/>
      <c r="E493" s="81"/>
      <c r="F493" s="82"/>
      <c r="G493" s="31"/>
      <c r="H493" s="31"/>
      <c r="I493" s="31"/>
      <c r="K493" s="35"/>
      <c r="L493" s="36"/>
      <c r="M493" s="37"/>
      <c r="N493" s="38"/>
    </row>
    <row r="494" spans="1:21" ht="17.25" hidden="1" thickBot="1">
      <c r="A494" s="74"/>
      <c r="B494" s="75"/>
      <c r="C494" s="60"/>
      <c r="D494" s="63"/>
      <c r="E494" s="150"/>
      <c r="F494" s="149"/>
      <c r="G494" s="31"/>
      <c r="H494" s="31"/>
      <c r="I494" s="31"/>
      <c r="K494" s="48"/>
      <c r="L494" s="42"/>
      <c r="M494" s="49"/>
      <c r="N494" s="43"/>
      <c r="S494" s="228"/>
      <c r="T494" s="228"/>
      <c r="U494" s="228"/>
    </row>
    <row r="495" spans="1:21" ht="17.25" hidden="1" thickBot="1">
      <c r="A495" s="76"/>
      <c r="B495" s="17"/>
      <c r="K495" s="51"/>
    </row>
    <row r="496" spans="1:21" ht="17.25" hidden="1" thickBot="1">
      <c r="A496" s="22"/>
      <c r="B496" s="73"/>
      <c r="C496" s="54"/>
      <c r="D496" s="148"/>
      <c r="E496" s="158"/>
      <c r="F496" s="159"/>
      <c r="G496" s="31"/>
      <c r="H496" s="31"/>
      <c r="I496" s="31"/>
      <c r="K496" s="26"/>
      <c r="L496" s="27"/>
      <c r="M496" s="28"/>
      <c r="N496" s="29"/>
    </row>
    <row r="497" spans="1:14" ht="17.25" hidden="1" thickBot="1">
      <c r="A497" s="32"/>
      <c r="B497" s="55"/>
      <c r="C497" s="56"/>
      <c r="D497" s="155"/>
      <c r="E497" s="81"/>
      <c r="F497" s="82"/>
      <c r="G497" s="31"/>
      <c r="H497" s="31"/>
      <c r="I497" s="31"/>
      <c r="K497" s="35"/>
      <c r="L497" s="36"/>
      <c r="M497" s="37"/>
      <c r="N497" s="38"/>
    </row>
    <row r="498" spans="1:14" ht="17.25" hidden="1" thickBot="1">
      <c r="A498" s="32"/>
      <c r="B498" s="55"/>
      <c r="C498" s="57"/>
      <c r="D498" s="155"/>
      <c r="E498" s="81"/>
      <c r="F498" s="82"/>
      <c r="G498" s="31"/>
      <c r="H498" s="31"/>
      <c r="I498" s="31"/>
      <c r="K498" s="40"/>
      <c r="L498" s="36"/>
      <c r="M498" s="37"/>
      <c r="N498" s="38"/>
    </row>
    <row r="499" spans="1:14" ht="17.25" hidden="1" thickBot="1">
      <c r="A499" s="32"/>
      <c r="B499" s="55"/>
      <c r="C499" s="56"/>
      <c r="D499" s="155"/>
      <c r="E499" s="81"/>
      <c r="F499" s="82"/>
      <c r="G499" s="31"/>
      <c r="H499" s="31"/>
      <c r="I499" s="31"/>
      <c r="K499" s="35"/>
      <c r="L499" s="36"/>
      <c r="M499" s="37"/>
      <c r="N499" s="38"/>
    </row>
    <row r="500" spans="1:14" ht="17.25" hidden="1" thickBot="1">
      <c r="A500" s="32"/>
      <c r="B500" s="55"/>
      <c r="C500" s="56"/>
      <c r="D500" s="155"/>
      <c r="E500" s="81"/>
      <c r="F500" s="82"/>
      <c r="G500" s="31"/>
      <c r="H500" s="31"/>
      <c r="I500" s="31"/>
      <c r="K500" s="35"/>
      <c r="L500" s="36"/>
      <c r="M500" s="37"/>
      <c r="N500" s="38"/>
    </row>
    <row r="501" spans="1:14" ht="17.25" hidden="1" thickBot="1">
      <c r="A501" s="32"/>
      <c r="B501" s="55"/>
      <c r="C501" s="56"/>
      <c r="D501" s="155"/>
      <c r="E501" s="81"/>
      <c r="F501" s="82"/>
      <c r="G501" s="31"/>
      <c r="H501" s="31"/>
      <c r="I501" s="31"/>
      <c r="K501" s="35"/>
      <c r="L501" s="36"/>
      <c r="M501" s="37"/>
      <c r="N501" s="38"/>
    </row>
    <row r="502" spans="1:14" ht="17.25" hidden="1" thickBot="1">
      <c r="A502" s="32"/>
      <c r="B502" s="55"/>
      <c r="C502" s="56"/>
      <c r="D502" s="155"/>
      <c r="E502" s="81"/>
      <c r="F502" s="82"/>
      <c r="G502" s="31"/>
      <c r="H502" s="31"/>
      <c r="I502" s="31"/>
      <c r="K502" s="35"/>
      <c r="L502" s="36"/>
      <c r="M502" s="37"/>
      <c r="N502" s="38"/>
    </row>
    <row r="503" spans="1:14" ht="17.25" hidden="1" thickBot="1">
      <c r="A503" s="32"/>
      <c r="B503" s="55"/>
      <c r="C503" s="56"/>
      <c r="D503" s="155"/>
      <c r="E503" s="81"/>
      <c r="F503" s="82"/>
      <c r="G503" s="31"/>
      <c r="H503" s="31"/>
      <c r="I503" s="31"/>
      <c r="K503" s="35"/>
      <c r="L503" s="36"/>
      <c r="M503" s="37"/>
      <c r="N503" s="38"/>
    </row>
    <row r="504" spans="1:14" ht="17.25" hidden="1" thickBot="1">
      <c r="A504" s="32"/>
      <c r="B504" s="55"/>
      <c r="C504" s="56"/>
      <c r="D504" s="155"/>
      <c r="E504" s="81"/>
      <c r="F504" s="82"/>
      <c r="G504" s="31"/>
      <c r="H504" s="31"/>
      <c r="I504" s="31"/>
      <c r="K504" s="35"/>
      <c r="L504" s="36"/>
      <c r="M504" s="37"/>
      <c r="N504" s="38"/>
    </row>
    <row r="505" spans="1:14" ht="17.25" hidden="1" thickBot="1">
      <c r="A505" s="32"/>
      <c r="B505" s="55"/>
      <c r="C505" s="56"/>
      <c r="D505" s="155"/>
      <c r="E505" s="81"/>
      <c r="F505" s="82"/>
      <c r="G505" s="31"/>
      <c r="H505" s="31"/>
      <c r="I505" s="31"/>
      <c r="K505" s="35"/>
      <c r="L505" s="36"/>
      <c r="M505" s="37"/>
      <c r="N505" s="38"/>
    </row>
    <row r="506" spans="1:14" ht="17.25" hidden="1" thickBot="1">
      <c r="A506" s="32"/>
      <c r="B506" s="55"/>
      <c r="C506" s="56"/>
      <c r="D506" s="155"/>
      <c r="E506" s="81"/>
      <c r="F506" s="82"/>
      <c r="G506" s="31"/>
      <c r="H506" s="31"/>
      <c r="I506" s="31"/>
      <c r="K506" s="35"/>
      <c r="L506" s="36"/>
      <c r="M506" s="37"/>
      <c r="N506" s="38"/>
    </row>
    <row r="507" spans="1:14" ht="17.25" hidden="1" thickBot="1">
      <c r="A507" s="32"/>
      <c r="B507" s="55"/>
      <c r="C507" s="57"/>
      <c r="D507" s="155"/>
      <c r="E507" s="81"/>
      <c r="F507" s="82"/>
      <c r="G507" s="31"/>
      <c r="H507" s="31"/>
      <c r="I507" s="31"/>
      <c r="K507" s="40"/>
      <c r="L507" s="36"/>
      <c r="M507" s="37"/>
      <c r="N507" s="38"/>
    </row>
    <row r="508" spans="1:14" ht="17.25" hidden="1" thickBot="1">
      <c r="A508" s="32"/>
      <c r="B508" s="55"/>
      <c r="C508" s="56"/>
      <c r="D508" s="155"/>
      <c r="E508" s="81"/>
      <c r="F508" s="82"/>
      <c r="G508" s="31"/>
      <c r="H508" s="31"/>
      <c r="I508" s="31"/>
      <c r="K508" s="35"/>
      <c r="L508" s="36"/>
      <c r="M508" s="37"/>
      <c r="N508" s="38"/>
    </row>
    <row r="509" spans="1:14" ht="17.25" hidden="1" thickBot="1">
      <c r="A509" s="32"/>
      <c r="B509" s="55"/>
      <c r="C509" s="56"/>
      <c r="D509" s="155"/>
      <c r="E509" s="81"/>
      <c r="F509" s="82"/>
      <c r="G509" s="31"/>
      <c r="H509" s="31"/>
      <c r="I509" s="31"/>
      <c r="K509" s="35"/>
      <c r="L509" s="36"/>
      <c r="M509" s="37"/>
      <c r="N509" s="38"/>
    </row>
    <row r="510" spans="1:14" ht="17.25" hidden="1" thickBot="1">
      <c r="A510" s="32"/>
      <c r="B510" s="55"/>
      <c r="C510" s="56"/>
      <c r="D510" s="155"/>
      <c r="E510" s="81"/>
      <c r="F510" s="82"/>
      <c r="G510" s="31"/>
      <c r="H510" s="31"/>
      <c r="I510" s="31"/>
      <c r="K510" s="35"/>
      <c r="L510" s="36"/>
      <c r="M510" s="37"/>
      <c r="N510" s="38"/>
    </row>
    <row r="511" spans="1:14" ht="17.25" hidden="1" thickBot="1">
      <c r="A511" s="32"/>
      <c r="B511" s="55"/>
      <c r="C511" s="56"/>
      <c r="D511" s="155"/>
      <c r="E511" s="81"/>
      <c r="F511" s="82"/>
      <c r="G511" s="31"/>
      <c r="H511" s="31"/>
      <c r="I511" s="31"/>
      <c r="K511" s="35"/>
      <c r="L511" s="36"/>
      <c r="M511" s="37"/>
      <c r="N511" s="38"/>
    </row>
    <row r="512" spans="1:14" ht="17.25" hidden="1" thickBot="1">
      <c r="A512" s="32"/>
      <c r="B512" s="55"/>
      <c r="C512" s="57"/>
      <c r="D512" s="155"/>
      <c r="E512" s="81"/>
      <c r="F512" s="82"/>
      <c r="G512" s="31"/>
      <c r="H512" s="31"/>
      <c r="I512" s="31"/>
      <c r="K512" s="40"/>
      <c r="L512" s="36"/>
      <c r="M512" s="37"/>
      <c r="N512" s="38"/>
    </row>
    <row r="513" spans="1:21" ht="17.25" hidden="1" thickBot="1">
      <c r="A513" s="32"/>
      <c r="B513" s="55"/>
      <c r="C513" s="56"/>
      <c r="D513" s="155"/>
      <c r="E513" s="81"/>
      <c r="F513" s="82"/>
      <c r="G513" s="31"/>
      <c r="H513" s="31"/>
      <c r="I513" s="31"/>
      <c r="K513" s="35"/>
      <c r="L513" s="36"/>
      <c r="M513" s="37"/>
      <c r="N513" s="38"/>
    </row>
    <row r="514" spans="1:21" ht="17.25" hidden="1" thickBot="1">
      <c r="A514" s="32"/>
      <c r="B514" s="55"/>
      <c r="C514" s="57"/>
      <c r="D514" s="155"/>
      <c r="E514" s="81"/>
      <c r="F514" s="82"/>
      <c r="G514" s="31"/>
      <c r="H514" s="31"/>
      <c r="I514" s="31"/>
      <c r="K514" s="40"/>
      <c r="L514" s="36"/>
      <c r="M514" s="37"/>
      <c r="N514" s="38"/>
    </row>
    <row r="515" spans="1:21" ht="17.25" hidden="1" thickBot="1">
      <c r="A515" s="32"/>
      <c r="B515" s="55"/>
      <c r="C515" s="56"/>
      <c r="D515" s="155"/>
      <c r="E515" s="81"/>
      <c r="F515" s="82"/>
      <c r="G515" s="31"/>
      <c r="H515" s="31"/>
      <c r="I515" s="31"/>
      <c r="K515" s="35"/>
      <c r="L515" s="36"/>
      <c r="M515" s="37"/>
      <c r="N515" s="38"/>
    </row>
    <row r="516" spans="1:21" ht="17.25" hidden="1" thickBot="1">
      <c r="A516" s="32"/>
      <c r="B516" s="55"/>
      <c r="C516" s="56"/>
      <c r="D516" s="155"/>
      <c r="E516" s="81"/>
      <c r="F516" s="82"/>
      <c r="G516" s="31"/>
      <c r="H516" s="31"/>
      <c r="I516" s="31"/>
      <c r="K516" s="35"/>
      <c r="L516" s="36"/>
      <c r="M516" s="37"/>
      <c r="N516" s="38"/>
    </row>
    <row r="517" spans="1:21" ht="17.25" hidden="1" thickBot="1">
      <c r="A517" s="32"/>
      <c r="B517" s="55"/>
      <c r="C517" s="56"/>
      <c r="D517" s="155"/>
      <c r="E517" s="81"/>
      <c r="F517" s="82"/>
      <c r="G517" s="31"/>
      <c r="H517" s="31"/>
      <c r="I517" s="31"/>
      <c r="K517" s="35"/>
      <c r="L517" s="36"/>
      <c r="M517" s="37"/>
      <c r="N517" s="38"/>
      <c r="O517" s="164"/>
      <c r="P517" s="164"/>
      <c r="Q517" s="164"/>
    </row>
    <row r="518" spans="1:21" ht="17.25" hidden="1" thickBot="1">
      <c r="A518" s="32"/>
      <c r="B518" s="55"/>
      <c r="C518" s="56"/>
      <c r="D518" s="155"/>
      <c r="E518" s="81"/>
      <c r="F518" s="82"/>
      <c r="G518" s="31"/>
      <c r="H518" s="31"/>
      <c r="I518" s="31"/>
      <c r="K518" s="35"/>
      <c r="L518" s="36"/>
      <c r="M518" s="37"/>
      <c r="N518" s="38"/>
      <c r="O518" s="164"/>
      <c r="P518" s="164"/>
      <c r="Q518" s="164"/>
    </row>
    <row r="519" spans="1:21" ht="17.25" hidden="1" thickBot="1">
      <c r="A519" s="45"/>
      <c r="B519" s="59"/>
      <c r="C519" s="63"/>
      <c r="D519" s="63"/>
      <c r="E519" s="150"/>
      <c r="F519" s="149"/>
      <c r="G519" s="31"/>
      <c r="H519" s="31"/>
      <c r="I519" s="31"/>
      <c r="K519" s="41"/>
      <c r="L519" s="42"/>
      <c r="M519" s="49"/>
      <c r="N519" s="43"/>
      <c r="O519" s="164"/>
      <c r="P519" s="164"/>
      <c r="Q519" s="164"/>
    </row>
    <row r="520" spans="1:21" ht="17.25" hidden="1" thickBot="1">
      <c r="O520" s="163"/>
      <c r="P520" s="163"/>
      <c r="Q520" s="163"/>
      <c r="R520" s="163"/>
    </row>
    <row r="521" spans="1:21" s="163" customFormat="1">
      <c r="A521" s="22">
        <f>A408+3</f>
        <v>44529</v>
      </c>
      <c r="B521" s="73" t="s">
        <v>27</v>
      </c>
      <c r="C521" s="54" t="s">
        <v>569</v>
      </c>
      <c r="D521" s="148" t="s">
        <v>10</v>
      </c>
      <c r="E521" s="158">
        <v>65</v>
      </c>
      <c r="F521" s="159" t="s">
        <v>11</v>
      </c>
      <c r="G521" s="31">
        <v>3.25</v>
      </c>
      <c r="H521" s="31"/>
      <c r="I521" s="31"/>
      <c r="J521" s="164"/>
      <c r="K521" s="26" t="s">
        <v>569</v>
      </c>
      <c r="L521" s="27" t="s">
        <v>10</v>
      </c>
      <c r="M521" s="28">
        <v>65</v>
      </c>
      <c r="N521" s="29" t="s">
        <v>11</v>
      </c>
      <c r="S521" s="223">
        <v>3.25</v>
      </c>
      <c r="T521" s="223"/>
      <c r="U521" s="223"/>
    </row>
    <row r="522" spans="1:21" s="163" customFormat="1">
      <c r="A522" s="32"/>
      <c r="B522" s="55"/>
      <c r="C522" s="166"/>
      <c r="D522" s="166" t="s">
        <v>23</v>
      </c>
      <c r="E522" s="81">
        <v>13</v>
      </c>
      <c r="F522" s="82" t="s">
        <v>11</v>
      </c>
      <c r="G522" s="31">
        <v>0.65</v>
      </c>
      <c r="H522" s="31"/>
      <c r="I522" s="31"/>
      <c r="J522" s="164"/>
      <c r="K522" s="35"/>
      <c r="L522" s="36" t="s">
        <v>23</v>
      </c>
      <c r="M522" s="37">
        <v>13</v>
      </c>
      <c r="N522" s="38" t="s">
        <v>11</v>
      </c>
      <c r="S522" s="223">
        <v>0.65</v>
      </c>
      <c r="T522" s="223"/>
      <c r="U522" s="223"/>
    </row>
    <row r="523" spans="1:21" s="163" customFormat="1">
      <c r="A523" s="32"/>
      <c r="B523" s="55"/>
      <c r="C523" s="166"/>
      <c r="D523" s="166" t="s">
        <v>570</v>
      </c>
      <c r="E523" s="81">
        <v>2</v>
      </c>
      <c r="F523" s="82" t="s">
        <v>11</v>
      </c>
      <c r="G523" s="31">
        <v>0.1</v>
      </c>
      <c r="H523" s="31"/>
      <c r="I523" s="31"/>
      <c r="J523" s="164"/>
      <c r="K523" s="35"/>
      <c r="L523" s="36" t="s">
        <v>570</v>
      </c>
      <c r="M523" s="37">
        <v>2</v>
      </c>
      <c r="N523" s="38" t="s">
        <v>11</v>
      </c>
      <c r="S523" s="223">
        <v>0.1</v>
      </c>
      <c r="T523" s="223"/>
      <c r="U523" s="223"/>
    </row>
    <row r="524" spans="1:21" s="163" customFormat="1">
      <c r="A524" s="32"/>
      <c r="B524" s="55"/>
      <c r="C524" s="57" t="s">
        <v>360</v>
      </c>
      <c r="D524" s="166" t="s">
        <v>356</v>
      </c>
      <c r="E524" s="81">
        <v>75</v>
      </c>
      <c r="F524" s="82" t="s">
        <v>11</v>
      </c>
      <c r="G524" s="31"/>
      <c r="H524" s="31">
        <v>2.14</v>
      </c>
      <c r="I524" s="31"/>
      <c r="J524" s="164"/>
      <c r="K524" s="40" t="s">
        <v>199</v>
      </c>
      <c r="L524" s="36" t="s">
        <v>476</v>
      </c>
      <c r="M524" s="37">
        <v>20</v>
      </c>
      <c r="N524" s="38" t="s">
        <v>11</v>
      </c>
      <c r="O524" s="164"/>
      <c r="P524" s="164"/>
      <c r="Q524" s="164"/>
      <c r="R524" s="52"/>
      <c r="S524" s="223"/>
      <c r="T524" s="223"/>
      <c r="U524" s="223">
        <v>0.2</v>
      </c>
    </row>
    <row r="525" spans="1:21" s="163" customFormat="1">
      <c r="A525" s="32"/>
      <c r="B525" s="55"/>
      <c r="C525" s="166"/>
      <c r="D525" s="166"/>
      <c r="E525" s="81"/>
      <c r="F525" s="82"/>
      <c r="G525" s="31"/>
      <c r="H525" s="31"/>
      <c r="I525" s="31"/>
      <c r="J525" s="164"/>
      <c r="K525" s="35"/>
      <c r="L525" s="36" t="s">
        <v>477</v>
      </c>
      <c r="M525" s="37">
        <v>20</v>
      </c>
      <c r="N525" s="38" t="s">
        <v>11</v>
      </c>
      <c r="O525" s="164"/>
      <c r="P525" s="164"/>
      <c r="Q525" s="164"/>
      <c r="R525" s="52"/>
      <c r="S525" s="223">
        <f>20/55</f>
        <v>0.36363636363636365</v>
      </c>
      <c r="T525" s="223"/>
      <c r="U525" s="223"/>
    </row>
    <row r="526" spans="1:21" s="163" customFormat="1">
      <c r="A526" s="32"/>
      <c r="B526" s="55"/>
      <c r="C526" s="166"/>
      <c r="D526" s="166"/>
      <c r="E526" s="81"/>
      <c r="F526" s="82"/>
      <c r="G526" s="31"/>
      <c r="H526" s="31"/>
      <c r="I526" s="31"/>
      <c r="J526" s="164"/>
      <c r="K526" s="35"/>
      <c r="L526" s="36" t="s">
        <v>478</v>
      </c>
      <c r="M526" s="37">
        <v>20</v>
      </c>
      <c r="N526" s="38" t="s">
        <v>11</v>
      </c>
      <c r="O526" s="164"/>
      <c r="P526" s="164"/>
      <c r="Q526" s="164"/>
      <c r="R526" s="52"/>
      <c r="S526" s="223">
        <f>20/85</f>
        <v>0.23529411764705882</v>
      </c>
      <c r="T526" s="223"/>
      <c r="U526" s="223"/>
    </row>
    <row r="527" spans="1:21" s="163" customFormat="1">
      <c r="A527" s="32"/>
      <c r="B527" s="55"/>
      <c r="C527" s="166"/>
      <c r="D527" s="166"/>
      <c r="E527" s="81"/>
      <c r="F527" s="82"/>
      <c r="G527" s="31"/>
      <c r="H527" s="31"/>
      <c r="I527" s="31"/>
      <c r="J527" s="164"/>
      <c r="K527" s="35"/>
      <c r="L527" s="36" t="s">
        <v>479</v>
      </c>
      <c r="M527" s="37">
        <v>15</v>
      </c>
      <c r="N527" s="38" t="s">
        <v>11</v>
      </c>
      <c r="O527" s="164"/>
      <c r="P527" s="164"/>
      <c r="Q527" s="164"/>
      <c r="R527" s="52"/>
      <c r="S527" s="223"/>
      <c r="T527" s="223">
        <f>15/55</f>
        <v>0.27272727272727271</v>
      </c>
      <c r="U527" s="223"/>
    </row>
    <row r="528" spans="1:21" s="163" customFormat="1" ht="17.25" thickBot="1">
      <c r="A528" s="32"/>
      <c r="B528" s="55"/>
      <c r="C528" s="166"/>
      <c r="D528" s="166"/>
      <c r="E528" s="81"/>
      <c r="F528" s="82"/>
      <c r="G528" s="31"/>
      <c r="H528" s="31"/>
      <c r="I528" s="31"/>
      <c r="J528" s="164"/>
      <c r="K528" s="35"/>
      <c r="L528" s="36" t="s">
        <v>480</v>
      </c>
      <c r="M528" s="37">
        <v>5</v>
      </c>
      <c r="N528" s="38" t="s">
        <v>11</v>
      </c>
      <c r="O528" s="164"/>
      <c r="P528" s="164"/>
      <c r="Q528" s="164"/>
      <c r="R528" s="52"/>
      <c r="S528" s="223"/>
      <c r="T528" s="223"/>
      <c r="U528" s="223">
        <v>0.05</v>
      </c>
    </row>
    <row r="529" spans="1:21" s="163" customFormat="1" ht="33">
      <c r="A529" s="32"/>
      <c r="B529" s="55"/>
      <c r="C529" s="57" t="s">
        <v>455</v>
      </c>
      <c r="D529" s="166" t="s">
        <v>456</v>
      </c>
      <c r="E529" s="81">
        <v>65</v>
      </c>
      <c r="F529" s="82" t="s">
        <v>458</v>
      </c>
      <c r="G529" s="31"/>
      <c r="H529" s="31">
        <v>0.81</v>
      </c>
      <c r="I529" s="31"/>
      <c r="J529" s="164"/>
      <c r="K529" s="40" t="s">
        <v>455</v>
      </c>
      <c r="L529" s="36" t="s">
        <v>456</v>
      </c>
      <c r="M529" s="37">
        <v>65</v>
      </c>
      <c r="N529" s="58" t="s">
        <v>11</v>
      </c>
      <c r="O529" s="26" t="s">
        <v>491</v>
      </c>
      <c r="P529" s="27" t="s">
        <v>492</v>
      </c>
      <c r="Q529" s="28">
        <v>50</v>
      </c>
      <c r="R529" s="29" t="s">
        <v>458</v>
      </c>
      <c r="S529" s="223"/>
      <c r="T529" s="223">
        <f>65/80+50/55</f>
        <v>1.7215909090909092</v>
      </c>
      <c r="U529" s="223"/>
    </row>
    <row r="530" spans="1:21" s="163" customFormat="1">
      <c r="A530" s="32"/>
      <c r="B530" s="55"/>
      <c r="C530" s="166"/>
      <c r="D530" s="166" t="s">
        <v>382</v>
      </c>
      <c r="E530" s="81">
        <v>5</v>
      </c>
      <c r="F530" s="82" t="s">
        <v>458</v>
      </c>
      <c r="G530" s="31"/>
      <c r="H530" s="31">
        <v>0.14000000000000001</v>
      </c>
      <c r="I530" s="31"/>
      <c r="J530" s="164"/>
      <c r="K530" s="35"/>
      <c r="L530" s="36" t="s">
        <v>382</v>
      </c>
      <c r="M530" s="37">
        <v>5</v>
      </c>
      <c r="N530" s="58" t="s">
        <v>11</v>
      </c>
      <c r="O530" s="35"/>
      <c r="P530" s="36" t="s">
        <v>493</v>
      </c>
      <c r="Q530" s="37">
        <v>15</v>
      </c>
      <c r="R530" s="38" t="s">
        <v>458</v>
      </c>
      <c r="S530" s="223">
        <f>15/55</f>
        <v>0.27272727272727271</v>
      </c>
      <c r="T530" s="223">
        <f>5/35</f>
        <v>0.14285714285714285</v>
      </c>
      <c r="U530" s="223"/>
    </row>
    <row r="531" spans="1:21" s="163" customFormat="1">
      <c r="A531" s="32"/>
      <c r="B531" s="55"/>
      <c r="C531" s="166"/>
      <c r="D531" s="166" t="s">
        <v>457</v>
      </c>
      <c r="E531" s="81">
        <v>5</v>
      </c>
      <c r="F531" s="82" t="s">
        <v>458</v>
      </c>
      <c r="G531" s="31"/>
      <c r="H531" s="31"/>
      <c r="I531" s="31">
        <v>0.05</v>
      </c>
      <c r="J531" s="164"/>
      <c r="K531" s="35"/>
      <c r="L531" s="36" t="s">
        <v>457</v>
      </c>
      <c r="M531" s="37">
        <v>5</v>
      </c>
      <c r="N531" s="58" t="s">
        <v>11</v>
      </c>
      <c r="O531" s="219"/>
      <c r="P531" s="169" t="s">
        <v>418</v>
      </c>
      <c r="Q531" s="170">
        <v>10</v>
      </c>
      <c r="R531" s="38" t="s">
        <v>458</v>
      </c>
      <c r="S531" s="223"/>
      <c r="T531" s="223"/>
      <c r="U531" s="223">
        <v>0.15</v>
      </c>
    </row>
    <row r="532" spans="1:21" s="163" customFormat="1">
      <c r="A532" s="32"/>
      <c r="B532" s="55"/>
      <c r="C532" s="166"/>
      <c r="D532" s="166" t="s">
        <v>464</v>
      </c>
      <c r="E532" s="81">
        <v>5</v>
      </c>
      <c r="F532" s="82" t="s">
        <v>458</v>
      </c>
      <c r="G532" s="31"/>
      <c r="H532" s="31"/>
      <c r="I532" s="31">
        <v>0.05</v>
      </c>
      <c r="J532" s="164"/>
      <c r="K532" s="35"/>
      <c r="L532" s="36" t="s">
        <v>464</v>
      </c>
      <c r="M532" s="37">
        <v>5</v>
      </c>
      <c r="N532" s="58" t="s">
        <v>11</v>
      </c>
      <c r="O532" s="35"/>
      <c r="P532" s="36" t="s">
        <v>494</v>
      </c>
      <c r="Q532" s="37">
        <v>5</v>
      </c>
      <c r="R532" s="38" t="s">
        <v>458</v>
      </c>
      <c r="S532" s="223"/>
      <c r="T532" s="223"/>
      <c r="U532" s="223">
        <v>0.1</v>
      </c>
    </row>
    <row r="533" spans="1:21" s="163" customFormat="1">
      <c r="A533" s="32"/>
      <c r="B533" s="55"/>
      <c r="C533" s="166"/>
      <c r="D533" s="166" t="s">
        <v>133</v>
      </c>
      <c r="E533" s="81">
        <v>1</v>
      </c>
      <c r="F533" s="82" t="s">
        <v>458</v>
      </c>
      <c r="G533" s="31"/>
      <c r="H533" s="31"/>
      <c r="I533" s="31">
        <v>0.01</v>
      </c>
      <c r="J533" s="164"/>
      <c r="K533" s="35"/>
      <c r="L533" s="36"/>
      <c r="M533" s="37"/>
      <c r="N533" s="58"/>
      <c r="O533" s="35"/>
      <c r="P533" s="36" t="s">
        <v>495</v>
      </c>
      <c r="Q533" s="37">
        <v>5</v>
      </c>
      <c r="R533" s="38" t="s">
        <v>458</v>
      </c>
      <c r="S533" s="223"/>
      <c r="T533" s="223"/>
      <c r="U533" s="223">
        <v>0.05</v>
      </c>
    </row>
    <row r="534" spans="1:21" s="163" customFormat="1">
      <c r="A534" s="32"/>
      <c r="B534" s="55"/>
      <c r="C534" s="166"/>
      <c r="D534" s="166"/>
      <c r="E534" s="81"/>
      <c r="F534" s="82"/>
      <c r="G534" s="31"/>
      <c r="H534" s="31"/>
      <c r="I534" s="31"/>
      <c r="J534" s="164"/>
      <c r="K534" s="35"/>
      <c r="L534" s="36"/>
      <c r="M534" s="37"/>
      <c r="N534" s="58"/>
      <c r="O534" s="35"/>
      <c r="P534" s="36" t="s">
        <v>424</v>
      </c>
      <c r="Q534" s="37">
        <v>5</v>
      </c>
      <c r="R534" s="38" t="s">
        <v>458</v>
      </c>
      <c r="S534" s="223"/>
      <c r="T534" s="223"/>
      <c r="U534" s="223">
        <v>0.05</v>
      </c>
    </row>
    <row r="535" spans="1:21" s="163" customFormat="1">
      <c r="A535" s="32"/>
      <c r="B535" s="55"/>
      <c r="C535" s="166"/>
      <c r="D535" s="166"/>
      <c r="E535" s="81"/>
      <c r="F535" s="82"/>
      <c r="G535" s="31"/>
      <c r="H535" s="31"/>
      <c r="I535" s="31"/>
      <c r="J535" s="164"/>
      <c r="K535" s="35"/>
      <c r="L535" s="36"/>
      <c r="M535" s="37"/>
      <c r="N535" s="58"/>
      <c r="O535" s="35"/>
      <c r="P535" s="36" t="s">
        <v>496</v>
      </c>
      <c r="Q535" s="37">
        <v>5</v>
      </c>
      <c r="R535" s="38" t="s">
        <v>458</v>
      </c>
      <c r="S535" s="223"/>
      <c r="T535" s="223"/>
      <c r="U535" s="223">
        <v>0.05</v>
      </c>
    </row>
    <row r="536" spans="1:21" s="163" customFormat="1" ht="17.25" thickBot="1">
      <c r="A536" s="32"/>
      <c r="B536" s="55"/>
      <c r="C536" s="166"/>
      <c r="D536" s="166"/>
      <c r="E536" s="81"/>
      <c r="F536" s="82"/>
      <c r="G536" s="31"/>
      <c r="H536" s="31"/>
      <c r="I536" s="31"/>
      <c r="J536" s="164"/>
      <c r="K536" s="35"/>
      <c r="L536" s="36"/>
      <c r="M536" s="37"/>
      <c r="N536" s="58"/>
      <c r="O536" s="41"/>
      <c r="P536" s="42" t="s">
        <v>497</v>
      </c>
      <c r="Q536" s="49">
        <v>1</v>
      </c>
      <c r="R536" s="43" t="s">
        <v>458</v>
      </c>
      <c r="S536" s="223"/>
      <c r="T536" s="223"/>
      <c r="U536" s="223"/>
    </row>
    <row r="537" spans="1:21" s="163" customFormat="1">
      <c r="A537" s="32"/>
      <c r="B537" s="55"/>
      <c r="C537" s="57" t="s">
        <v>12</v>
      </c>
      <c r="D537" s="166" t="s">
        <v>12</v>
      </c>
      <c r="E537" s="81">
        <v>70</v>
      </c>
      <c r="F537" s="82" t="s">
        <v>11</v>
      </c>
      <c r="G537" s="31" t="s">
        <v>256</v>
      </c>
      <c r="H537" s="31" t="s">
        <v>256</v>
      </c>
      <c r="I537" s="31">
        <v>0.7</v>
      </c>
      <c r="J537" s="164"/>
      <c r="K537" s="40" t="s">
        <v>12</v>
      </c>
      <c r="L537" s="36" t="s">
        <v>12</v>
      </c>
      <c r="M537" s="37">
        <v>70</v>
      </c>
      <c r="N537" s="38" t="s">
        <v>11</v>
      </c>
      <c r="O537" s="164"/>
      <c r="P537" s="164"/>
      <c r="Q537" s="164"/>
      <c r="R537" s="52"/>
      <c r="S537" s="223" t="s">
        <v>256</v>
      </c>
      <c r="T537" s="223" t="s">
        <v>256</v>
      </c>
      <c r="U537" s="223">
        <v>0.7</v>
      </c>
    </row>
    <row r="538" spans="1:21" s="163" customFormat="1">
      <c r="A538" s="32"/>
      <c r="B538" s="55"/>
      <c r="C538" s="166"/>
      <c r="D538" s="166" t="s">
        <v>21</v>
      </c>
      <c r="E538" s="81">
        <v>1</v>
      </c>
      <c r="F538" s="82" t="s">
        <v>32</v>
      </c>
      <c r="G538" s="31" t="s">
        <v>256</v>
      </c>
      <c r="H538" s="31" t="s">
        <v>256</v>
      </c>
      <c r="I538" s="31">
        <v>0.01</v>
      </c>
      <c r="J538" s="164"/>
      <c r="K538" s="35"/>
      <c r="L538" s="36" t="s">
        <v>21</v>
      </c>
      <c r="M538" s="37">
        <v>1</v>
      </c>
      <c r="N538" s="38" t="s">
        <v>11</v>
      </c>
      <c r="O538" s="164"/>
      <c r="P538" s="164"/>
      <c r="Q538" s="164"/>
      <c r="R538" s="52"/>
      <c r="S538" s="223" t="s">
        <v>256</v>
      </c>
      <c r="T538" s="223" t="s">
        <v>256</v>
      </c>
      <c r="U538" s="223">
        <v>0.01</v>
      </c>
    </row>
    <row r="539" spans="1:21" s="163" customFormat="1">
      <c r="A539" s="32"/>
      <c r="B539" s="55"/>
      <c r="C539" s="57" t="s">
        <v>190</v>
      </c>
      <c r="D539" s="166" t="s">
        <v>419</v>
      </c>
      <c r="E539" s="81">
        <v>15</v>
      </c>
      <c r="F539" s="82" t="s">
        <v>11</v>
      </c>
      <c r="G539" s="31"/>
      <c r="H539" s="31"/>
      <c r="I539" s="31">
        <v>0.15</v>
      </c>
      <c r="J539" s="164"/>
      <c r="K539" s="40" t="s">
        <v>190</v>
      </c>
      <c r="L539" s="36" t="s">
        <v>419</v>
      </c>
      <c r="M539" s="37">
        <v>15</v>
      </c>
      <c r="N539" s="38" t="s">
        <v>11</v>
      </c>
      <c r="O539" s="17"/>
      <c r="P539" s="17"/>
      <c r="Q539" s="17"/>
      <c r="R539" s="52"/>
      <c r="S539" s="223"/>
      <c r="T539" s="223"/>
      <c r="U539" s="223">
        <v>0.15</v>
      </c>
    </row>
    <row r="540" spans="1:21" s="163" customFormat="1">
      <c r="A540" s="32"/>
      <c r="B540" s="55"/>
      <c r="C540" s="166"/>
      <c r="D540" s="166" t="s">
        <v>566</v>
      </c>
      <c r="E540" s="81">
        <v>15</v>
      </c>
      <c r="F540" s="82" t="s">
        <v>11</v>
      </c>
      <c r="G540" s="31"/>
      <c r="H540" s="31"/>
      <c r="I540" s="31">
        <v>0.15</v>
      </c>
      <c r="J540" s="164"/>
      <c r="K540" s="35"/>
      <c r="L540" s="36" t="s">
        <v>263</v>
      </c>
      <c r="M540" s="37">
        <v>15</v>
      </c>
      <c r="N540" s="38" t="s">
        <v>11</v>
      </c>
      <c r="O540" s="17"/>
      <c r="P540" s="17"/>
      <c r="Q540" s="17"/>
      <c r="R540" s="52"/>
      <c r="S540" s="223"/>
      <c r="T540" s="223"/>
      <c r="U540" s="223">
        <v>0.15</v>
      </c>
    </row>
    <row r="541" spans="1:21" s="163" customFormat="1">
      <c r="A541" s="32"/>
      <c r="B541" s="55"/>
      <c r="C541" s="106"/>
      <c r="D541" s="106" t="s">
        <v>420</v>
      </c>
      <c r="E541" s="133"/>
      <c r="F541" s="82" t="s">
        <v>11</v>
      </c>
      <c r="G541" s="31"/>
      <c r="H541" s="31"/>
      <c r="I541" s="31"/>
      <c r="J541" s="164"/>
      <c r="K541" s="98"/>
      <c r="L541" s="90"/>
      <c r="M541" s="94"/>
      <c r="N541" s="99"/>
      <c r="O541" s="164"/>
      <c r="P541" s="164"/>
      <c r="Q541" s="164"/>
      <c r="R541" s="52"/>
      <c r="S541" s="223"/>
      <c r="T541" s="223"/>
      <c r="U541" s="223"/>
    </row>
    <row r="542" spans="1:21" s="163" customFormat="1" ht="17.25" thickBot="1">
      <c r="A542" s="45"/>
      <c r="B542" s="59"/>
      <c r="C542" s="60" t="s">
        <v>14</v>
      </c>
      <c r="D542" s="63" t="s">
        <v>14</v>
      </c>
      <c r="E542" s="150">
        <v>1</v>
      </c>
      <c r="F542" s="149" t="s">
        <v>20</v>
      </c>
      <c r="G542" s="31"/>
      <c r="H542" s="31"/>
      <c r="I542" s="31"/>
      <c r="J542" s="164"/>
      <c r="K542" s="48" t="s">
        <v>14</v>
      </c>
      <c r="L542" s="42" t="s">
        <v>14</v>
      </c>
      <c r="M542" s="49">
        <v>1</v>
      </c>
      <c r="N542" s="43" t="s">
        <v>20</v>
      </c>
      <c r="O542" s="17"/>
      <c r="P542" s="17"/>
      <c r="Q542" s="17"/>
      <c r="R542" s="52"/>
      <c r="S542" s="319">
        <f>SUM(S521:S541)</f>
        <v>4.8716577540106947</v>
      </c>
      <c r="T542" s="319">
        <f t="shared" ref="T542:U542" si="16">SUM(T521:T541)</f>
        <v>2.1371753246753249</v>
      </c>
      <c r="U542" s="319">
        <f t="shared" si="16"/>
        <v>1.66</v>
      </c>
    </row>
    <row r="543" spans="1:21" ht="17.25" thickBot="1"/>
    <row r="544" spans="1:21" s="163" customFormat="1">
      <c r="A544" s="22">
        <v>44530</v>
      </c>
      <c r="B544" s="53" t="s">
        <v>362</v>
      </c>
      <c r="C544" s="54" t="s">
        <v>363</v>
      </c>
      <c r="D544" s="148" t="s">
        <v>364</v>
      </c>
      <c r="E544" s="158">
        <v>70</v>
      </c>
      <c r="F544" s="159" t="s">
        <v>365</v>
      </c>
      <c r="G544" s="291">
        <v>3.5</v>
      </c>
      <c r="H544" s="291"/>
      <c r="I544" s="291"/>
      <c r="J544" s="164"/>
      <c r="K544" s="26" t="s">
        <v>363</v>
      </c>
      <c r="L544" s="27" t="s">
        <v>10</v>
      </c>
      <c r="M544" s="28">
        <v>70</v>
      </c>
      <c r="N544" s="29" t="s">
        <v>11</v>
      </c>
      <c r="O544" s="164"/>
      <c r="P544" s="164"/>
      <c r="Q544" s="164"/>
      <c r="R544" s="52"/>
      <c r="S544" s="223">
        <v>3.5</v>
      </c>
      <c r="T544" s="223"/>
      <c r="U544" s="223"/>
    </row>
    <row r="545" spans="1:21" s="163" customFormat="1">
      <c r="A545" s="32"/>
      <c r="B545" s="55"/>
      <c r="C545" s="57" t="s">
        <v>387</v>
      </c>
      <c r="D545" s="166" t="s">
        <v>388</v>
      </c>
      <c r="E545" s="81">
        <v>70</v>
      </c>
      <c r="F545" s="82" t="s">
        <v>11</v>
      </c>
      <c r="G545" s="291"/>
      <c r="H545" s="291">
        <v>2</v>
      </c>
      <c r="I545" s="291"/>
      <c r="J545" s="164"/>
      <c r="K545" s="40" t="s">
        <v>389</v>
      </c>
      <c r="L545" s="36" t="s">
        <v>390</v>
      </c>
      <c r="M545" s="37">
        <v>35</v>
      </c>
      <c r="N545" s="38" t="s">
        <v>11</v>
      </c>
      <c r="O545" s="164"/>
      <c r="P545" s="164"/>
      <c r="Q545" s="164"/>
      <c r="R545" s="52"/>
      <c r="S545" s="223"/>
      <c r="T545" s="223">
        <v>1</v>
      </c>
      <c r="U545" s="223"/>
    </row>
    <row r="546" spans="1:21" s="163" customFormat="1">
      <c r="A546" s="32"/>
      <c r="B546" s="55"/>
      <c r="C546" s="166"/>
      <c r="D546" s="166" t="s">
        <v>391</v>
      </c>
      <c r="E546" s="81">
        <v>25</v>
      </c>
      <c r="F546" s="82" t="s">
        <v>11</v>
      </c>
      <c r="G546" s="291">
        <v>0.28000000000000003</v>
      </c>
      <c r="H546" s="291"/>
      <c r="I546" s="291"/>
      <c r="J546" s="164"/>
      <c r="K546" s="35"/>
      <c r="L546" s="36" t="s">
        <v>391</v>
      </c>
      <c r="M546" s="37">
        <v>25</v>
      </c>
      <c r="N546" s="38" t="s">
        <v>11</v>
      </c>
      <c r="O546" s="164"/>
      <c r="P546" s="164"/>
      <c r="Q546" s="164"/>
      <c r="R546" s="52"/>
      <c r="S546" s="223">
        <v>0.28000000000000003</v>
      </c>
      <c r="T546" s="223"/>
      <c r="U546" s="223"/>
    </row>
    <row r="547" spans="1:21" s="163" customFormat="1">
      <c r="A547" s="32"/>
      <c r="B547" s="55"/>
      <c r="C547" s="166"/>
      <c r="D547" s="166" t="s">
        <v>392</v>
      </c>
      <c r="E547" s="81">
        <v>5</v>
      </c>
      <c r="F547" s="82" t="s">
        <v>11</v>
      </c>
      <c r="G547" s="291"/>
      <c r="H547" s="291"/>
      <c r="I547" s="291">
        <v>0.05</v>
      </c>
      <c r="J547" s="164"/>
      <c r="K547" s="35"/>
      <c r="L547" s="36" t="s">
        <v>392</v>
      </c>
      <c r="M547" s="37">
        <v>5</v>
      </c>
      <c r="N547" s="38" t="s">
        <v>11</v>
      </c>
      <c r="O547" s="164"/>
      <c r="P547" s="164"/>
      <c r="Q547" s="164"/>
      <c r="R547" s="52"/>
      <c r="S547" s="223"/>
      <c r="T547" s="223"/>
      <c r="U547" s="223">
        <v>0.05</v>
      </c>
    </row>
    <row r="548" spans="1:21" s="163" customFormat="1" ht="17.25" thickBot="1">
      <c r="A548" s="32"/>
      <c r="B548" s="55"/>
      <c r="C548" s="166"/>
      <c r="D548" s="166" t="s">
        <v>393</v>
      </c>
      <c r="E548" s="81">
        <v>10</v>
      </c>
      <c r="F548" s="82" t="s">
        <v>11</v>
      </c>
      <c r="G548" s="291"/>
      <c r="H548" s="291"/>
      <c r="I548" s="291">
        <v>0.1</v>
      </c>
      <c r="J548" s="164"/>
      <c r="K548" s="35"/>
      <c r="L548" s="36" t="s">
        <v>394</v>
      </c>
      <c r="M548" s="37">
        <v>10</v>
      </c>
      <c r="N548" s="38" t="s">
        <v>11</v>
      </c>
      <c r="O548" s="164"/>
      <c r="P548" s="164"/>
      <c r="Q548" s="164"/>
      <c r="R548" s="52"/>
      <c r="S548" s="223"/>
      <c r="T548" s="223"/>
      <c r="U548" s="223">
        <v>0.1</v>
      </c>
    </row>
    <row r="549" spans="1:21" s="163" customFormat="1">
      <c r="A549" s="32"/>
      <c r="B549" s="55"/>
      <c r="C549" s="57" t="s">
        <v>513</v>
      </c>
      <c r="D549" s="166" t="s">
        <v>419</v>
      </c>
      <c r="E549" s="81">
        <v>30</v>
      </c>
      <c r="F549" s="82" t="s">
        <v>11</v>
      </c>
      <c r="G549" s="291"/>
      <c r="H549" s="291"/>
      <c r="I549" s="291">
        <v>0.3</v>
      </c>
      <c r="J549" s="164"/>
      <c r="K549" s="40" t="s">
        <v>515</v>
      </c>
      <c r="L549" s="36" t="s">
        <v>419</v>
      </c>
      <c r="M549" s="37">
        <v>30</v>
      </c>
      <c r="N549" s="38" t="s">
        <v>11</v>
      </c>
      <c r="O549" s="24" t="s">
        <v>366</v>
      </c>
      <c r="P549" s="27" t="s">
        <v>367</v>
      </c>
      <c r="Q549" s="27">
        <v>60</v>
      </c>
      <c r="R549" s="29" t="s">
        <v>365</v>
      </c>
      <c r="S549" s="223"/>
      <c r="T549" s="223">
        <f>60/70</f>
        <v>0.8571428571428571</v>
      </c>
      <c r="U549" s="223">
        <v>0.3</v>
      </c>
    </row>
    <row r="550" spans="1:21" s="163" customFormat="1">
      <c r="A550" s="32"/>
      <c r="B550" s="55"/>
      <c r="C550" s="166"/>
      <c r="D550" s="166" t="s">
        <v>509</v>
      </c>
      <c r="E550" s="81">
        <v>20</v>
      </c>
      <c r="F550" s="82" t="s">
        <v>11</v>
      </c>
      <c r="G550" s="291"/>
      <c r="H550" s="291"/>
      <c r="I550" s="291">
        <v>0.2</v>
      </c>
      <c r="J550" s="164"/>
      <c r="K550" s="35"/>
      <c r="L550" s="36" t="s">
        <v>509</v>
      </c>
      <c r="M550" s="37">
        <v>20</v>
      </c>
      <c r="N550" s="38" t="s">
        <v>11</v>
      </c>
      <c r="O550" s="70"/>
      <c r="P550" s="36" t="s">
        <v>368</v>
      </c>
      <c r="Q550" s="36">
        <v>10</v>
      </c>
      <c r="R550" s="38" t="s">
        <v>365</v>
      </c>
      <c r="S550" s="223"/>
      <c r="T550" s="223"/>
      <c r="U550" s="223">
        <v>0.3</v>
      </c>
    </row>
    <row r="551" spans="1:21" s="163" customFormat="1">
      <c r="A551" s="32"/>
      <c r="B551" s="55"/>
      <c r="C551" s="166"/>
      <c r="D551" s="166" t="s">
        <v>510</v>
      </c>
      <c r="E551" s="81">
        <v>10</v>
      </c>
      <c r="F551" s="82" t="s">
        <v>11</v>
      </c>
      <c r="G551" s="291"/>
      <c r="H551" s="291"/>
      <c r="I551" s="291">
        <v>0.1</v>
      </c>
      <c r="J551" s="164"/>
      <c r="K551" s="35"/>
      <c r="L551" s="36" t="s">
        <v>510</v>
      </c>
      <c r="M551" s="37">
        <v>10</v>
      </c>
      <c r="N551" s="38" t="s">
        <v>11</v>
      </c>
      <c r="O551" s="70"/>
      <c r="P551" s="36" t="s">
        <v>369</v>
      </c>
      <c r="Q551" s="36">
        <v>5</v>
      </c>
      <c r="R551" s="38" t="s">
        <v>365</v>
      </c>
      <c r="S551" s="223"/>
      <c r="T551" s="223"/>
      <c r="U551" s="223">
        <v>0.15</v>
      </c>
    </row>
    <row r="552" spans="1:21" s="163" customFormat="1">
      <c r="A552" s="32"/>
      <c r="B552" s="55"/>
      <c r="C552" s="166"/>
      <c r="D552" s="166" t="s">
        <v>262</v>
      </c>
      <c r="E552" s="81">
        <v>5</v>
      </c>
      <c r="F552" s="82" t="s">
        <v>11</v>
      </c>
      <c r="G552" s="291"/>
      <c r="H552" s="291"/>
      <c r="I552" s="291">
        <v>0.05</v>
      </c>
      <c r="J552" s="164"/>
      <c r="K552" s="35"/>
      <c r="L552" s="36" t="s">
        <v>262</v>
      </c>
      <c r="M552" s="37">
        <v>5</v>
      </c>
      <c r="N552" s="38" t="s">
        <v>11</v>
      </c>
      <c r="O552" s="70"/>
      <c r="P552" s="36" t="s">
        <v>162</v>
      </c>
      <c r="Q552" s="36"/>
      <c r="R552" s="38" t="s">
        <v>365</v>
      </c>
      <c r="S552" s="223"/>
      <c r="T552" s="223"/>
      <c r="U552" s="223">
        <v>0.05</v>
      </c>
    </row>
    <row r="553" spans="1:21" s="163" customFormat="1" ht="17.25" thickBot="1">
      <c r="A553" s="32"/>
      <c r="B553" s="55"/>
      <c r="C553" s="166"/>
      <c r="D553" s="166" t="s">
        <v>511</v>
      </c>
      <c r="E553" s="81">
        <v>2</v>
      </c>
      <c r="F553" s="82" t="s">
        <v>11</v>
      </c>
      <c r="G553" s="291"/>
      <c r="H553" s="291"/>
      <c r="I553" s="291">
        <v>0.02</v>
      </c>
      <c r="J553" s="164"/>
      <c r="K553" s="35"/>
      <c r="L553" s="36" t="s">
        <v>511</v>
      </c>
      <c r="M553" s="37">
        <v>2</v>
      </c>
      <c r="N553" s="38" t="s">
        <v>11</v>
      </c>
      <c r="O553" s="71"/>
      <c r="P553" s="42"/>
      <c r="Q553" s="42"/>
      <c r="R553" s="43"/>
      <c r="S553" s="223"/>
      <c r="T553" s="223"/>
      <c r="U553" s="223">
        <v>0.02</v>
      </c>
    </row>
    <row r="554" spans="1:21" s="163" customFormat="1">
      <c r="A554" s="32"/>
      <c r="B554" s="55"/>
      <c r="C554" s="166"/>
      <c r="D554" s="166" t="s">
        <v>512</v>
      </c>
      <c r="E554" s="81">
        <v>1</v>
      </c>
      <c r="F554" s="82" t="s">
        <v>11</v>
      </c>
      <c r="G554" s="291"/>
      <c r="H554" s="291">
        <v>0.03</v>
      </c>
      <c r="I554" s="291"/>
      <c r="J554" s="164"/>
      <c r="K554" s="35"/>
      <c r="L554" s="36" t="s">
        <v>514</v>
      </c>
      <c r="M554" s="37">
        <v>1</v>
      </c>
      <c r="N554" s="38" t="s">
        <v>11</v>
      </c>
      <c r="O554" s="30"/>
      <c r="P554" s="30"/>
      <c r="Q554" s="30"/>
      <c r="R554" s="31"/>
      <c r="S554" s="223"/>
      <c r="T554" s="223">
        <f>1/55</f>
        <v>1.8181818181818181E-2</v>
      </c>
      <c r="U554" s="223"/>
    </row>
    <row r="555" spans="1:21" s="163" customFormat="1">
      <c r="A555" s="32"/>
      <c r="B555" s="55"/>
      <c r="C555" s="57" t="s">
        <v>12</v>
      </c>
      <c r="D555" s="166" t="s">
        <v>12</v>
      </c>
      <c r="E555" s="81">
        <v>70</v>
      </c>
      <c r="F555" s="82" t="s">
        <v>11</v>
      </c>
      <c r="G555" s="291"/>
      <c r="H555" s="291"/>
      <c r="I555" s="291">
        <v>0.7</v>
      </c>
      <c r="J555" s="164"/>
      <c r="K555" s="40" t="s">
        <v>12</v>
      </c>
      <c r="L555" s="36" t="s">
        <v>12</v>
      </c>
      <c r="M555" s="37">
        <v>70</v>
      </c>
      <c r="N555" s="38" t="s">
        <v>11</v>
      </c>
      <c r="O555" s="51"/>
      <c r="P555" s="51"/>
      <c r="Q555" s="51"/>
      <c r="R555" s="62"/>
      <c r="S555" s="223"/>
      <c r="T555" s="223"/>
      <c r="U555" s="223">
        <v>0.7</v>
      </c>
    </row>
    <row r="556" spans="1:21" s="163" customFormat="1">
      <c r="A556" s="32"/>
      <c r="B556" s="55"/>
      <c r="C556" s="166"/>
      <c r="D556" s="166" t="s">
        <v>532</v>
      </c>
      <c r="E556" s="81">
        <v>3</v>
      </c>
      <c r="F556" s="82" t="s">
        <v>11</v>
      </c>
      <c r="G556" s="291"/>
      <c r="H556" s="291"/>
      <c r="I556" s="291">
        <v>0.03</v>
      </c>
      <c r="J556" s="164"/>
      <c r="K556" s="35"/>
      <c r="L556" s="36" t="s">
        <v>531</v>
      </c>
      <c r="M556" s="37">
        <v>3</v>
      </c>
      <c r="N556" s="38" t="s">
        <v>11</v>
      </c>
      <c r="O556" s="164"/>
      <c r="P556" s="164"/>
      <c r="Q556" s="164"/>
      <c r="R556" s="52"/>
      <c r="S556" s="223"/>
      <c r="T556" s="223"/>
      <c r="U556" s="223">
        <v>0.03</v>
      </c>
    </row>
    <row r="557" spans="1:21" s="163" customFormat="1">
      <c r="A557" s="32"/>
      <c r="B557" s="55"/>
      <c r="C557" s="166"/>
      <c r="D557" s="166" t="s">
        <v>533</v>
      </c>
      <c r="E557" s="81">
        <v>1</v>
      </c>
      <c r="F557" s="82" t="s">
        <v>11</v>
      </c>
      <c r="G557" s="291"/>
      <c r="H557" s="291"/>
      <c r="I557" s="291">
        <v>0.01</v>
      </c>
      <c r="J557" s="164"/>
      <c r="K557" s="35"/>
      <c r="L557" s="36"/>
      <c r="M557" s="37"/>
      <c r="N557" s="38"/>
      <c r="O557" s="164"/>
      <c r="P557" s="164"/>
      <c r="Q557" s="164"/>
      <c r="R557" s="52"/>
      <c r="S557" s="223"/>
      <c r="T557" s="223"/>
      <c r="U557" s="223"/>
    </row>
    <row r="558" spans="1:21" s="163" customFormat="1">
      <c r="A558" s="32"/>
      <c r="B558" s="55"/>
      <c r="C558" s="57" t="s">
        <v>468</v>
      </c>
      <c r="D558" s="166" t="s">
        <v>469</v>
      </c>
      <c r="E558" s="81">
        <v>25</v>
      </c>
      <c r="F558" s="82" t="s">
        <v>11</v>
      </c>
      <c r="G558" s="291"/>
      <c r="H558" s="291"/>
      <c r="I558" s="291">
        <v>0.25</v>
      </c>
      <c r="J558" s="164"/>
      <c r="K558" s="40" t="s">
        <v>468</v>
      </c>
      <c r="L558" s="36" t="s">
        <v>469</v>
      </c>
      <c r="M558" s="37">
        <v>25</v>
      </c>
      <c r="N558" s="38" t="s">
        <v>11</v>
      </c>
      <c r="O558" s="164"/>
      <c r="P558" s="164"/>
      <c r="Q558" s="164"/>
      <c r="R558" s="52"/>
      <c r="S558" s="223"/>
      <c r="T558" s="223"/>
      <c r="U558" s="223">
        <v>0.25</v>
      </c>
    </row>
    <row r="559" spans="1:21" s="163" customFormat="1">
      <c r="A559" s="32"/>
      <c r="B559" s="55"/>
      <c r="C559" s="106"/>
      <c r="D559" s="106" t="s">
        <v>424</v>
      </c>
      <c r="E559" s="133">
        <v>3</v>
      </c>
      <c r="F559" s="82" t="s">
        <v>11</v>
      </c>
      <c r="G559" s="291"/>
      <c r="H559" s="291"/>
      <c r="I559" s="291">
        <v>0.03</v>
      </c>
      <c r="J559" s="164"/>
      <c r="K559" s="98"/>
      <c r="L559" s="90" t="s">
        <v>424</v>
      </c>
      <c r="M559" s="94">
        <v>3</v>
      </c>
      <c r="N559" s="99" t="s">
        <v>11</v>
      </c>
      <c r="O559" s="164"/>
      <c r="P559" s="164"/>
      <c r="Q559" s="164"/>
      <c r="R559" s="52"/>
      <c r="S559" s="223"/>
      <c r="T559" s="223"/>
      <c r="U559" s="223">
        <v>0.03</v>
      </c>
    </row>
    <row r="560" spans="1:21" s="163" customFormat="1">
      <c r="A560" s="32"/>
      <c r="B560" s="55"/>
      <c r="C560" s="106"/>
      <c r="D560" s="106" t="s">
        <v>457</v>
      </c>
      <c r="E560" s="133">
        <v>2</v>
      </c>
      <c r="F560" s="82" t="s">
        <v>11</v>
      </c>
      <c r="G560" s="291"/>
      <c r="H560" s="291"/>
      <c r="I560" s="291">
        <v>0.02</v>
      </c>
      <c r="J560" s="164"/>
      <c r="K560" s="98"/>
      <c r="L560" s="90" t="s">
        <v>457</v>
      </c>
      <c r="M560" s="94">
        <v>2</v>
      </c>
      <c r="N560" s="99" t="s">
        <v>11</v>
      </c>
      <c r="O560" s="164"/>
      <c r="P560" s="164"/>
      <c r="Q560" s="164"/>
      <c r="R560" s="52"/>
      <c r="S560" s="223"/>
      <c r="T560" s="223"/>
      <c r="U560" s="223">
        <v>0.02</v>
      </c>
    </row>
    <row r="561" spans="1:21" s="163" customFormat="1">
      <c r="A561" s="32"/>
      <c r="B561" s="55"/>
      <c r="C561" s="106"/>
      <c r="D561" s="106" t="s">
        <v>420</v>
      </c>
      <c r="E561" s="133">
        <v>1</v>
      </c>
      <c r="F561" s="82" t="s">
        <v>11</v>
      </c>
      <c r="G561" s="291"/>
      <c r="H561" s="291"/>
      <c r="I561" s="291"/>
      <c r="J561" s="164"/>
      <c r="K561" s="98"/>
      <c r="L561" s="90"/>
      <c r="M561" s="94"/>
      <c r="N561" s="99"/>
      <c r="O561" s="164"/>
      <c r="P561" s="164"/>
      <c r="Q561" s="164"/>
      <c r="R561" s="52"/>
      <c r="S561" s="223"/>
      <c r="T561" s="223"/>
      <c r="U561" s="223"/>
    </row>
    <row r="562" spans="1:21" s="163" customFormat="1" ht="17.25" thickBot="1">
      <c r="A562" s="45"/>
      <c r="B562" s="59"/>
      <c r="C562" s="60" t="s">
        <v>14</v>
      </c>
      <c r="D562" s="63" t="s">
        <v>14</v>
      </c>
      <c r="E562" s="150">
        <v>1</v>
      </c>
      <c r="F562" s="149" t="s">
        <v>16</v>
      </c>
      <c r="G562" s="291"/>
      <c r="H562" s="291"/>
      <c r="I562" s="291"/>
      <c r="J562" s="164"/>
      <c r="K562" s="48" t="s">
        <v>14</v>
      </c>
      <c r="L562" s="42" t="s">
        <v>14</v>
      </c>
      <c r="M562" s="49">
        <v>1</v>
      </c>
      <c r="N562" s="43" t="s">
        <v>16</v>
      </c>
      <c r="O562" s="164"/>
      <c r="P562" s="164"/>
      <c r="Q562" s="164"/>
      <c r="R562" s="52"/>
      <c r="S562" s="223"/>
      <c r="T562" s="223"/>
      <c r="U562" s="223"/>
    </row>
    <row r="563" spans="1:21">
      <c r="S563" s="319">
        <f>SUM(S544:S562)</f>
        <v>3.7800000000000002</v>
      </c>
      <c r="T563" s="319">
        <f t="shared" ref="T563:U563" si="17">SUM(T544:T562)</f>
        <v>1.8753246753246753</v>
      </c>
      <c r="U563" s="319">
        <f t="shared" si="17"/>
        <v>2</v>
      </c>
    </row>
  </sheetData>
  <phoneticPr fontId="1" type="noConversion"/>
  <pageMargins left="0.25" right="0.25" top="0.75" bottom="0.75" header="0.3" footer="0.3"/>
  <pageSetup paperSize="9" scale="49" fitToHeight="0" orientation="portrait" r:id="rId1"/>
  <rowBreaks count="8" manualBreakCount="8">
    <brk id="64" max="20" man="1"/>
    <brk id="129" max="20" man="1"/>
    <brk id="194" max="20" man="1"/>
    <brk id="257" max="20" man="1"/>
    <brk id="302" max="20" man="1"/>
    <brk id="346" max="20" man="1"/>
    <brk id="383" max="20" man="1"/>
    <brk id="457" max="20" man="1"/>
  </rowBreaks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25"/>
  <sheetViews>
    <sheetView topLeftCell="A7" workbookViewId="0">
      <selection activeCell="G12" sqref="G12"/>
    </sheetView>
  </sheetViews>
  <sheetFormatPr defaultRowHeight="16.5"/>
  <cols>
    <col min="1" max="1" width="5.125" style="2" customWidth="1"/>
    <col min="2" max="2" width="46.625" style="2" customWidth="1"/>
    <col min="3" max="3" width="27.875" style="2" customWidth="1"/>
    <col min="4" max="4" width="10.25" style="2" customWidth="1"/>
    <col min="5" max="5" width="29.375" style="2" customWidth="1"/>
  </cols>
  <sheetData>
    <row r="1" spans="1:5" s="3" customFormat="1" ht="27.75">
      <c r="A1" s="4" t="s">
        <v>82</v>
      </c>
      <c r="B1" s="4"/>
      <c r="C1" s="4"/>
      <c r="D1" s="4"/>
      <c r="E1" s="4"/>
    </row>
    <row r="2" spans="1:5">
      <c r="A2" s="5" t="s">
        <v>266</v>
      </c>
    </row>
    <row r="3" spans="1:5">
      <c r="A3" s="6" t="s">
        <v>75</v>
      </c>
      <c r="B3" s="6" t="s">
        <v>76</v>
      </c>
      <c r="C3" s="7" t="s">
        <v>77</v>
      </c>
      <c r="D3" s="7" t="s">
        <v>78</v>
      </c>
      <c r="E3" s="7" t="s">
        <v>79</v>
      </c>
    </row>
    <row r="4" spans="1:5">
      <c r="A4" s="7">
        <v>1</v>
      </c>
      <c r="B4" s="8" t="s">
        <v>104</v>
      </c>
      <c r="C4" s="7" t="s">
        <v>84</v>
      </c>
      <c r="D4" s="7" t="s">
        <v>109</v>
      </c>
      <c r="E4" s="9"/>
    </row>
    <row r="5" spans="1:5">
      <c r="A5" s="7">
        <v>2</v>
      </c>
      <c r="B5" s="8" t="s">
        <v>85</v>
      </c>
      <c r="C5" s="7" t="s">
        <v>86</v>
      </c>
      <c r="D5" s="7" t="s">
        <v>109</v>
      </c>
      <c r="E5" s="241" t="s">
        <v>623</v>
      </c>
    </row>
    <row r="6" spans="1:5" s="113" customFormat="1">
      <c r="A6" s="116">
        <v>3</v>
      </c>
      <c r="B6" s="96" t="s">
        <v>151</v>
      </c>
      <c r="C6" s="129" t="s">
        <v>160</v>
      </c>
      <c r="D6" s="116" t="s">
        <v>109</v>
      </c>
      <c r="E6" s="115" t="s">
        <v>152</v>
      </c>
    </row>
    <row r="7" spans="1:5" s="163" customFormat="1" ht="33">
      <c r="A7" s="247">
        <v>4</v>
      </c>
      <c r="B7" s="248" t="s">
        <v>12</v>
      </c>
      <c r="C7" s="247" t="s">
        <v>267</v>
      </c>
      <c r="D7" s="247" t="s">
        <v>268</v>
      </c>
      <c r="E7" s="115" t="s">
        <v>269</v>
      </c>
    </row>
    <row r="8" spans="1:5">
      <c r="A8" s="7">
        <v>5</v>
      </c>
      <c r="B8" s="8" t="s">
        <v>87</v>
      </c>
      <c r="C8" s="7" t="s">
        <v>88</v>
      </c>
      <c r="D8" s="7" t="s">
        <v>109</v>
      </c>
      <c r="E8" s="9"/>
    </row>
    <row r="9" spans="1:5">
      <c r="A9" s="7">
        <v>6</v>
      </c>
      <c r="B9" s="8" t="s">
        <v>89</v>
      </c>
      <c r="C9" s="7" t="s">
        <v>90</v>
      </c>
      <c r="D9" s="7" t="s">
        <v>109</v>
      </c>
      <c r="E9" s="9"/>
    </row>
    <row r="10" spans="1:5">
      <c r="A10" s="7">
        <v>7</v>
      </c>
      <c r="B10" s="8" t="s">
        <v>91</v>
      </c>
      <c r="C10" s="7" t="s">
        <v>92</v>
      </c>
      <c r="D10" s="7" t="s">
        <v>109</v>
      </c>
      <c r="E10" s="9"/>
    </row>
    <row r="11" spans="1:5">
      <c r="A11" s="7">
        <v>8</v>
      </c>
      <c r="B11" s="8" t="s">
        <v>93</v>
      </c>
      <c r="C11" s="7" t="s">
        <v>94</v>
      </c>
      <c r="D11" s="7" t="s">
        <v>109</v>
      </c>
      <c r="E11" s="10">
        <v>44525</v>
      </c>
    </row>
    <row r="12" spans="1:5">
      <c r="A12" s="7">
        <v>9</v>
      </c>
      <c r="B12" s="8" t="s">
        <v>95</v>
      </c>
      <c r="C12" s="7" t="s">
        <v>96</v>
      </c>
      <c r="D12" s="7" t="s">
        <v>109</v>
      </c>
      <c r="E12" s="240" t="s">
        <v>567</v>
      </c>
    </row>
    <row r="13" spans="1:5">
      <c r="A13" s="7">
        <v>10</v>
      </c>
      <c r="B13" s="8" t="s">
        <v>80</v>
      </c>
      <c r="C13" s="7" t="s">
        <v>97</v>
      </c>
      <c r="D13" s="7" t="s">
        <v>109</v>
      </c>
      <c r="E13" s="9"/>
    </row>
    <row r="14" spans="1:5">
      <c r="A14" s="7">
        <v>11</v>
      </c>
      <c r="B14" s="11" t="s">
        <v>105</v>
      </c>
      <c r="C14" s="7" t="s">
        <v>98</v>
      </c>
      <c r="D14" s="7" t="s">
        <v>109</v>
      </c>
      <c r="E14" s="10">
        <v>44511</v>
      </c>
    </row>
    <row r="15" spans="1:5">
      <c r="A15" s="7">
        <v>12</v>
      </c>
      <c r="B15" s="11" t="s">
        <v>106</v>
      </c>
      <c r="C15" s="7" t="s">
        <v>98</v>
      </c>
      <c r="D15" s="276" t="s">
        <v>109</v>
      </c>
      <c r="E15" s="97">
        <v>44502</v>
      </c>
    </row>
    <row r="16" spans="1:5">
      <c r="A16" s="7">
        <v>13</v>
      </c>
      <c r="B16" s="8" t="s">
        <v>99</v>
      </c>
      <c r="C16" s="7" t="s">
        <v>100</v>
      </c>
      <c r="D16" s="7" t="s">
        <v>109</v>
      </c>
      <c r="E16" s="10">
        <v>44516</v>
      </c>
    </row>
    <row r="17" spans="1:5">
      <c r="A17" s="378">
        <v>14</v>
      </c>
      <c r="B17" s="380" t="s">
        <v>107</v>
      </c>
      <c r="C17" s="7" t="s">
        <v>86</v>
      </c>
      <c r="D17" s="378" t="s">
        <v>110</v>
      </c>
      <c r="E17" s="381">
        <v>44529</v>
      </c>
    </row>
    <row r="18" spans="1:5">
      <c r="A18" s="378"/>
      <c r="B18" s="380"/>
      <c r="C18" s="7" t="s">
        <v>98</v>
      </c>
      <c r="D18" s="378"/>
      <c r="E18" s="381"/>
    </row>
    <row r="19" spans="1:5">
      <c r="A19" s="378">
        <v>15</v>
      </c>
      <c r="B19" s="380" t="s">
        <v>108</v>
      </c>
      <c r="C19" s="7" t="s">
        <v>86</v>
      </c>
      <c r="D19" s="378" t="s">
        <v>109</v>
      </c>
      <c r="E19" s="381">
        <v>44512</v>
      </c>
    </row>
    <row r="20" spans="1:5" ht="33">
      <c r="A20" s="378"/>
      <c r="B20" s="380"/>
      <c r="C20" s="240" t="s">
        <v>270</v>
      </c>
      <c r="D20" s="378"/>
      <c r="E20" s="381"/>
    </row>
    <row r="21" spans="1:5">
      <c r="A21" s="378">
        <v>16</v>
      </c>
      <c r="B21" s="379" t="s">
        <v>81</v>
      </c>
      <c r="C21" s="7" t="s">
        <v>101</v>
      </c>
      <c r="D21" s="378" t="s">
        <v>109</v>
      </c>
      <c r="E21" s="378" t="s">
        <v>568</v>
      </c>
    </row>
    <row r="22" spans="1:5">
      <c r="A22" s="378"/>
      <c r="B22" s="379"/>
      <c r="C22" s="7" t="s">
        <v>102</v>
      </c>
      <c r="D22" s="378"/>
      <c r="E22" s="378"/>
    </row>
    <row r="23" spans="1:5">
      <c r="A23" s="378"/>
      <c r="B23" s="379"/>
      <c r="C23" s="7" t="s">
        <v>103</v>
      </c>
      <c r="D23" s="378"/>
      <c r="E23" s="378"/>
    </row>
    <row r="25" spans="1:5">
      <c r="A25" s="2" t="s">
        <v>111</v>
      </c>
    </row>
  </sheetData>
  <mergeCells count="12">
    <mergeCell ref="A21:A23"/>
    <mergeCell ref="B21:B23"/>
    <mergeCell ref="D21:D23"/>
    <mergeCell ref="E21:E23"/>
    <mergeCell ref="A17:A18"/>
    <mergeCell ref="B17:B18"/>
    <mergeCell ref="D17:D18"/>
    <mergeCell ref="E17:E18"/>
    <mergeCell ref="A19:A20"/>
    <mergeCell ref="B19:B20"/>
    <mergeCell ref="D19:D20"/>
    <mergeCell ref="E19:E2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3</vt:i4>
      </vt:variant>
    </vt:vector>
  </HeadingPairs>
  <TitlesOfParts>
    <vt:vector size="7" baseType="lpstr">
      <vt:lpstr>11011月葷食菜單</vt:lpstr>
      <vt:lpstr>11011月素食菜單</vt:lpstr>
      <vt:lpstr>食材明細</vt:lpstr>
      <vt:lpstr>自我檢視</vt:lpstr>
      <vt:lpstr>'11011月素食菜單'!Print_Area</vt:lpstr>
      <vt:lpstr>'11011月葷食菜單'!Print_Area</vt:lpstr>
      <vt:lpstr>食材明細!Print_Area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邱小慧</dc:creator>
  <cp:lastModifiedBy>diet01</cp:lastModifiedBy>
  <cp:lastPrinted>2021-10-08T02:26:16Z</cp:lastPrinted>
  <dcterms:created xsi:type="dcterms:W3CDTF">2020-07-28T02:59:36Z</dcterms:created>
  <dcterms:modified xsi:type="dcterms:W3CDTF">2021-10-21T08:05:27Z</dcterms:modified>
</cp:coreProperties>
</file>